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2120" windowHeight="9120" tabRatio="869" activeTab="0"/>
  </bookViews>
  <sheets>
    <sheet name="Instructions" sheetId="1" r:id="rId1"/>
    <sheet name="Initial Investment Cost Data" sheetId="2" r:id="rId2"/>
    <sheet name="Operating Cost Data" sheetId="3" r:id="rId3"/>
    <sheet name="Paid Claims Data-Intervention" sheetId="4" r:id="rId4"/>
    <sheet name="Paid Claims Data-Control" sheetId="5" r:id="rId5"/>
    <sheet name="Paid Claims Data-Incremental" sheetId="6" r:id="rId6"/>
    <sheet name="Return on Investment Analysis" sheetId="7" r:id="rId7"/>
    <sheet name="Incremental ROI Analysis" sheetId="8" r:id="rId8"/>
  </sheets>
  <definedNames>
    <definedName name="_xlnm.Print_Area" localSheetId="7">'Incremental ROI Analysis'!$A$1:$F$33</definedName>
    <definedName name="_xlnm.Print_Area" localSheetId="0">'Instructions'!$A$1:$D$40</definedName>
    <definedName name="_xlnm.Print_Area" localSheetId="2">'Operating Cost Data'!$A$1:$K$68</definedName>
    <definedName name="_xlnm.Print_Area" localSheetId="4">'Paid Claims Data-Control'!$A$1:$E$45</definedName>
    <definedName name="_xlnm.Print_Area" localSheetId="5">'Paid Claims Data-Incremental'!$A$1:$E$45</definedName>
    <definedName name="_xlnm.Print_Area" localSheetId="3">'Paid Claims Data-Intervention'!$A$1:$E$45</definedName>
    <definedName name="_xlnm.Print_Area" localSheetId="6">'Return on Investment Analysis'!$A$1:$F$33</definedName>
  </definedNames>
  <calcPr fullCalcOnLoad="1"/>
</workbook>
</file>

<file path=xl/sharedStrings.xml><?xml version="1.0" encoding="utf-8"?>
<sst xmlns="http://schemas.openxmlformats.org/spreadsheetml/2006/main" count="313" uniqueCount="155">
  <si>
    <t>Personnel</t>
  </si>
  <si>
    <t>Administrative</t>
  </si>
  <si>
    <t>Clinical</t>
  </si>
  <si>
    <t>Office operations</t>
  </si>
  <si>
    <t>Nurse practitioner</t>
  </si>
  <si>
    <t>Nurse case manager</t>
  </si>
  <si>
    <t>Data analyst</t>
  </si>
  <si>
    <t>Principal investigator</t>
  </si>
  <si>
    <t>Program manager</t>
  </si>
  <si>
    <t>Financial operations director</t>
  </si>
  <si>
    <t>Consultant</t>
  </si>
  <si>
    <t>Nurse educator</t>
  </si>
  <si>
    <t>Medical management manager</t>
  </si>
  <si>
    <t>Clerical outreach worker</t>
  </si>
  <si>
    <t>Outreach worker</t>
  </si>
  <si>
    <t>Rural outreach worker</t>
  </si>
  <si>
    <t>Quality manager</t>
  </si>
  <si>
    <t>Statistician</t>
  </si>
  <si>
    <t>System analyst</t>
  </si>
  <si>
    <t>Other initial costs</t>
  </si>
  <si>
    <t>Equipment</t>
  </si>
  <si>
    <t>Construction/renovation</t>
  </si>
  <si>
    <t>Year 1</t>
  </si>
  <si>
    <t>Year 2</t>
  </si>
  <si>
    <t>FTE %</t>
  </si>
  <si>
    <t>Cost</t>
  </si>
  <si>
    <t>Top Leadership</t>
  </si>
  <si>
    <t>Medical director</t>
  </si>
  <si>
    <t>Quality director</t>
  </si>
  <si>
    <t>Chief Financial Officer</t>
  </si>
  <si>
    <t>Chief Information Officer</t>
  </si>
  <si>
    <t>Research and Data Analysis</t>
  </si>
  <si>
    <t>Support staff</t>
  </si>
  <si>
    <t>Intervention-specific clinical staff</t>
  </si>
  <si>
    <t>Other administrative</t>
  </si>
  <si>
    <t xml:space="preserve"> </t>
  </si>
  <si>
    <t>Other leadership</t>
  </si>
  <si>
    <t>Other data and analysis</t>
  </si>
  <si>
    <t>Other clinical staff</t>
  </si>
  <si>
    <t>Software</t>
  </si>
  <si>
    <t>Business Case for Quality in Healthcare</t>
  </si>
  <si>
    <t>Initial Investment Costs of QEI (Prior to Implementation)</t>
  </si>
  <si>
    <t>Baseline pmpm</t>
  </si>
  <si>
    <t>Intervention Yr 1</t>
  </si>
  <si>
    <t>Intervention Yr 2</t>
  </si>
  <si>
    <t>Inpatient care</t>
  </si>
  <si>
    <t>Outpatient care</t>
  </si>
  <si>
    <t>Office-based care</t>
  </si>
  <si>
    <t>Emergency department care</t>
  </si>
  <si>
    <t>Home health care</t>
  </si>
  <si>
    <t>Pharmacy</t>
  </si>
  <si>
    <t>Other</t>
  </si>
  <si>
    <t xml:space="preserve">Total </t>
  </si>
  <si>
    <t xml:space="preserve">Reporting Period:  </t>
  </si>
  <si>
    <t>Cost Category</t>
  </si>
  <si>
    <t>Per Member Per Month Savings (Increase) Over Baseline</t>
  </si>
  <si>
    <t>x Average Monthly Membership for QEI</t>
  </si>
  <si>
    <t>Return on Investment Analysis</t>
  </si>
  <si>
    <t>Intervention Year</t>
  </si>
  <si>
    <t xml:space="preserve">     Initial Investment Costs</t>
  </si>
  <si>
    <t xml:space="preserve">Discount Rate   </t>
  </si>
  <si>
    <t>Investment in QEI</t>
  </si>
  <si>
    <t>x Number of Months QEI was Operational During Year</t>
  </si>
  <si>
    <t>Total</t>
  </si>
  <si>
    <t>(All Years)</t>
  </si>
  <si>
    <t xml:space="preserve">          Total Annual Investment Costs</t>
  </si>
  <si>
    <t xml:space="preserve">     Estimated Utilization Savings</t>
  </si>
  <si>
    <t>Net Present Value</t>
  </si>
  <si>
    <t xml:space="preserve">          x Present Value Factors</t>
  </si>
  <si>
    <t xml:space="preserve">          Total Discounted Annual Investment Costs</t>
  </si>
  <si>
    <t>Cumulative ROI</t>
  </si>
  <si>
    <t>Data Requirements:</t>
  </si>
  <si>
    <t>Optional Features:</t>
  </si>
  <si>
    <t>Data Entry Instructions:</t>
  </si>
  <si>
    <t xml:space="preserve">   These cells contain formulas and should not be edited</t>
  </si>
  <si>
    <t>Green shaded cells are input cells which allow direct data input by users</t>
  </si>
  <si>
    <r>
      <t xml:space="preserve">   </t>
    </r>
    <r>
      <rPr>
        <i/>
        <sz val="11"/>
        <rFont val="Arial Narrow"/>
        <family val="2"/>
      </rPr>
      <t>These cells contain formulas and should not be edited</t>
    </r>
  </si>
  <si>
    <t>Grey shaded cells are key outputs</t>
  </si>
  <si>
    <t>Instructions for Using the Return on Investment Template</t>
  </si>
  <si>
    <t>Name / Notes</t>
  </si>
  <si>
    <t>Salary and Fringe</t>
  </si>
  <si>
    <t xml:space="preserve">        Training and education</t>
  </si>
  <si>
    <t xml:space="preserve">        Other contracted services</t>
  </si>
  <si>
    <t>Contracted services</t>
  </si>
  <si>
    <t xml:space="preserve">        Computer hardware</t>
  </si>
  <si>
    <t>Other equipment</t>
  </si>
  <si>
    <t>Indirect costs, initial investment*</t>
  </si>
  <si>
    <t>Total costs, initial investment</t>
  </si>
  <si>
    <t>Subtotal direct costs, initial investment</t>
  </si>
  <si>
    <t>Notes:</t>
  </si>
  <si>
    <t xml:space="preserve"> Printing</t>
  </si>
  <si>
    <t xml:space="preserve"> Office supplies/postage</t>
  </si>
  <si>
    <t xml:space="preserve"> Books/periodicals</t>
  </si>
  <si>
    <t xml:space="preserve"> Travel/conferencing</t>
  </si>
  <si>
    <t xml:space="preserve"> Training</t>
  </si>
  <si>
    <t xml:space="preserve"> Telephone</t>
  </si>
  <si>
    <t xml:space="preserve"> Other office operations</t>
  </si>
  <si>
    <t>Indirect cost percentage (if % of direct costs)</t>
  </si>
  <si>
    <t>Yellow shaded cells are intermediate calculations</t>
  </si>
  <si>
    <t>*If method for calculating indirect costs is other than as a % of direct costs, enter indirect cost amount here and note method of allocation</t>
  </si>
  <si>
    <t>Year 3</t>
  </si>
  <si>
    <t>Indirect costs, operating*</t>
  </si>
  <si>
    <t>Subtotal direct costs, operating</t>
  </si>
  <si>
    <t>Total costs, operating</t>
  </si>
  <si>
    <t>Operating Costs of QEI (Post-Implementation)</t>
  </si>
  <si>
    <t xml:space="preserve">       Computer hardware</t>
  </si>
  <si>
    <t>Actual Per Member Per Month Payments</t>
  </si>
  <si>
    <t>Category of Claims</t>
  </si>
  <si>
    <t>Ambulance and emergency transportation</t>
  </si>
  <si>
    <t>Long term care, facility-based</t>
  </si>
  <si>
    <t>Intervention Yr 3</t>
  </si>
  <si>
    <t>Estimated Savings (Increase) from QEI</t>
  </si>
  <si>
    <t>Pre-implementation</t>
  </si>
  <si>
    <t>Internal Rate of Return</t>
  </si>
  <si>
    <t>Undiscounted Annual Net Cash Flows</t>
  </si>
  <si>
    <t>Return on Investment Summary</t>
  </si>
  <si>
    <t>Savings (Increases) from QEI</t>
  </si>
  <si>
    <t xml:space="preserve">     Estimated Utilization Increases</t>
  </si>
  <si>
    <t xml:space="preserve">           Total Annual Savings (Increases)</t>
  </si>
  <si>
    <t xml:space="preserve">          Total Discounted Annual Savings (Increases)</t>
  </si>
  <si>
    <t>Total Estimated PMPM Savings (Increase)</t>
  </si>
  <si>
    <t>Total Estimated Monthly Savings (Increase)</t>
  </si>
  <si>
    <t>Total Estimated Savings (Increase)</t>
  </si>
  <si>
    <t xml:space="preserve">     Operating Costs</t>
  </si>
  <si>
    <t>Estimated Incremental Savings (Increase) from QEI</t>
  </si>
  <si>
    <t>Incremental Per Member Per Month Savings (Increase) Over Baseline</t>
  </si>
  <si>
    <t>Total Estimated Incremental PMPM Savings (Increase)</t>
  </si>
  <si>
    <t>Total Estimated Incremental Monthly Savings (Increase)</t>
  </si>
  <si>
    <t>Total Estimated Incremental Savings (Increase)</t>
  </si>
  <si>
    <t>Control</t>
  </si>
  <si>
    <t>Control Yr 1</t>
  </si>
  <si>
    <t>Control Yr 2</t>
  </si>
  <si>
    <t>Control Yr 3</t>
  </si>
  <si>
    <t>PMPM Paid Claims Baseline and Post Implementation - Intervention Group</t>
  </si>
  <si>
    <t>PMPM Paid Claims Baseline and Post Implementation - Control Group</t>
  </si>
  <si>
    <t>PMPM Paid Claims Baseline and Post Implementation - Incremental (Intervention - Control)</t>
  </si>
  <si>
    <t>Incremental Yr 1</t>
  </si>
  <si>
    <t>Incremental Yr 2</t>
  </si>
  <si>
    <t>Incremental Yr 3</t>
  </si>
  <si>
    <t>Incremental Savings (Increases) from QEI</t>
  </si>
  <si>
    <t xml:space="preserve">     Estimated Incremental Utilization Increases</t>
  </si>
  <si>
    <t xml:space="preserve">     Estimated Incremental Utilization Savings</t>
  </si>
  <si>
    <t xml:space="preserve">          Total Discounted Annual Incremental Savings (Increases)</t>
  </si>
  <si>
    <t>Incremental Return on Investment Summary</t>
  </si>
  <si>
    <t xml:space="preserve">           Total Annual Incremental Savings (Increases)</t>
  </si>
  <si>
    <t>Estimated Savings (Increase) in Control Group</t>
  </si>
  <si>
    <t>9-1-2001 to 8-31-2002</t>
  </si>
  <si>
    <t>Programmer</t>
  </si>
  <si>
    <t>9-1-2002 to 8-31-2003</t>
  </si>
  <si>
    <t>9-1-2003 to 8-31-2004</t>
  </si>
  <si>
    <t>9-1-2004 to 8-31-2005</t>
  </si>
  <si>
    <t>Research Assistants</t>
  </si>
  <si>
    <t>Care of Adult Diabetics in a Medical Managed Care Organization</t>
  </si>
  <si>
    <t>Exemplar Health Plan</t>
  </si>
  <si>
    <t>Gotham, New York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</si>
</sst>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_);_(@_)"/>
    <numFmt numFmtId="174" formatCode="_(* #,##0.0000_);_(* \(#,##0.0000\);_(* &quot;-&quot;????_);_(@_)"/>
    <numFmt numFmtId="175" formatCode="_(&quot;$&quot;* #,##0.000_);_(&quot;$&quot;* \(#,##0.000\);_(&quot;$&quot;* &quot;-&quot;???_);_(@_)"/>
    <numFmt numFmtId="176" formatCode="&quot;$&quot;#,##0.00"/>
    <numFmt numFmtId="177" formatCode="0.0"/>
    <numFmt numFmtId="178" formatCode="_(* #,##0.000_);_(* \(#,##0.000\);_(* &quot;-&quot;???_);_(@_)"/>
    <numFmt numFmtId="179" formatCode="_(* #,##0.000_);_(* \(#,##0.000\);_(* &quot;-&quot;??_);_(@_)"/>
    <numFmt numFmtId="180" formatCode="_(* #,##0.0000_);_(* \(#,##0.0000\);_(* &quot;-&quot;??_);_(@_)"/>
    <numFmt numFmtId="181" formatCode="&quot;$&quot;#,##0"/>
    <numFmt numFmtId="182" formatCode="0.00_);\(0.00\)"/>
    <numFmt numFmtId="183" formatCode="_(* #,##0.00000_);_(* \(#,##0.00000\);_(* &quot;-&quot;??_);_(@_)"/>
    <numFmt numFmtId="184" formatCode="_(* #,##0.000000_);_(* \(#,##0.000000\);_(* &quot;-&quot;??_);_(@_)"/>
    <numFmt numFmtId="185" formatCode="_(* #,##0.0_);_(* \(#,##0.0\);_(* &quot;-&quot;_);_(@_)"/>
    <numFmt numFmtId="186" formatCode="_(* #,##0.00_);_(* \(#,##0.00\);_(* &quot;-&quot;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"/>
    <numFmt numFmtId="193" formatCode="0.00000000"/>
    <numFmt numFmtId="194" formatCode="[$-409]dddd\,\ mmmm\ dd\,\ yyyy"/>
  </numFmts>
  <fonts count="51">
    <font>
      <sz val="10"/>
      <name val="Arial"/>
      <family val="0"/>
    </font>
    <font>
      <sz val="11"/>
      <name val="Arial Narrow"/>
      <family val="2"/>
    </font>
    <font>
      <sz val="8"/>
      <name val="Arial"/>
      <family val="0"/>
    </font>
    <font>
      <b/>
      <sz val="11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 Narrow"/>
      <family val="2"/>
    </font>
    <font>
      <sz val="14"/>
      <name val="Arial"/>
      <family val="0"/>
    </font>
    <font>
      <b/>
      <sz val="13"/>
      <name val="Arial Narrow"/>
      <family val="2"/>
    </font>
    <font>
      <sz val="13"/>
      <name val="Arial"/>
      <family val="0"/>
    </font>
    <font>
      <sz val="13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0"/>
    </font>
    <font>
      <b/>
      <sz val="11"/>
      <color indexed="8"/>
      <name val="Arial Narrow"/>
      <family val="0"/>
    </font>
    <font>
      <u val="single"/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1" fillId="0" borderId="0" xfId="44" applyNumberFormat="1" applyFont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1" fillId="0" borderId="0" xfId="42" applyFont="1" applyBorder="1" applyAlignment="1">
      <alignment/>
    </xf>
    <xf numFmtId="0" fontId="3" fillId="0" borderId="0" xfId="0" applyFont="1" applyBorder="1" applyAlignment="1">
      <alignment horizontal="center" wrapText="1"/>
    </xf>
    <xf numFmtId="169" fontId="1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 indent="3"/>
    </xf>
    <xf numFmtId="44" fontId="1" fillId="0" borderId="0" xfId="0" applyNumberFormat="1" applyFont="1" applyFill="1" applyBorder="1" applyAlignment="1">
      <alignment/>
    </xf>
    <xf numFmtId="172" fontId="3" fillId="0" borderId="0" xfId="44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0" xfId="0" applyNumberFormat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" fillId="0" borderId="14" xfId="0" applyFont="1" applyBorder="1" applyAlignment="1">
      <alignment horizontal="left" indent="2"/>
    </xf>
    <xf numFmtId="0" fontId="3" fillId="0" borderId="15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0" fontId="1" fillId="33" borderId="16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" fillId="34" borderId="17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9" fontId="1" fillId="34" borderId="17" xfId="59" applyFont="1" applyFill="1" applyBorder="1" applyAlignment="1">
      <alignment/>
    </xf>
    <xf numFmtId="41" fontId="1" fillId="0" borderId="0" xfId="42" applyNumberFormat="1" applyFont="1" applyAlignment="1">
      <alignment/>
    </xf>
    <xf numFmtId="0" fontId="3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172" fontId="1" fillId="0" borderId="0" xfId="44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Alignment="1">
      <alignment/>
    </xf>
    <xf numFmtId="0" fontId="1" fillId="35" borderId="17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44" fontId="3" fillId="0" borderId="14" xfId="44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23" xfId="0" applyFont="1" applyBorder="1" applyAlignment="1">
      <alignment horizontal="center"/>
    </xf>
    <xf numFmtId="43" fontId="3" fillId="0" borderId="14" xfId="42" applyFont="1" applyBorder="1" applyAlignment="1">
      <alignment horizontal="right"/>
    </xf>
    <xf numFmtId="43" fontId="1" fillId="0" borderId="26" xfId="42" applyFont="1" applyBorder="1" applyAlignment="1">
      <alignment horizontal="right"/>
    </xf>
    <xf numFmtId="44" fontId="1" fillId="0" borderId="26" xfId="44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34" borderId="26" xfId="44" applyNumberFormat="1" applyFont="1" applyFill="1" applyBorder="1" applyAlignment="1">
      <alignment/>
    </xf>
    <xf numFmtId="43" fontId="1" fillId="0" borderId="0" xfId="44" applyNumberFormat="1" applyFont="1" applyFill="1" applyBorder="1" applyAlignment="1">
      <alignment/>
    </xf>
    <xf numFmtId="43" fontId="1" fillId="0" borderId="26" xfId="0" applyNumberFormat="1" applyFont="1" applyFill="1" applyBorder="1" applyAlignment="1">
      <alignment horizontal="center"/>
    </xf>
    <xf numFmtId="43" fontId="1" fillId="34" borderId="27" xfId="44" applyNumberFormat="1" applyFont="1" applyFill="1" applyBorder="1" applyAlignment="1">
      <alignment/>
    </xf>
    <xf numFmtId="44" fontId="1" fillId="34" borderId="26" xfId="44" applyNumberFormat="1" applyFont="1" applyFill="1" applyBorder="1" applyAlignment="1">
      <alignment/>
    </xf>
    <xf numFmtId="43" fontId="1" fillId="0" borderId="27" xfId="44" applyNumberFormat="1" applyFont="1" applyBorder="1" applyAlignment="1">
      <alignment/>
    </xf>
    <xf numFmtId="43" fontId="1" fillId="0" borderId="14" xfId="44" applyNumberFormat="1" applyFont="1" applyBorder="1" applyAlignment="1">
      <alignment/>
    </xf>
    <xf numFmtId="43" fontId="1" fillId="0" borderId="27" xfId="44" applyNumberFormat="1" applyFont="1" applyFill="1" applyBorder="1" applyAlignment="1">
      <alignment/>
    </xf>
    <xf numFmtId="0" fontId="1" fillId="0" borderId="0" xfId="0" applyFont="1" applyFill="1" applyAlignment="1">
      <alignment/>
    </xf>
    <xf numFmtId="9" fontId="1" fillId="34" borderId="13" xfId="59" applyFont="1" applyFill="1" applyBorder="1" applyAlignment="1">
      <alignment/>
    </xf>
    <xf numFmtId="43" fontId="1" fillId="0" borderId="28" xfId="44" applyNumberFormat="1" applyFont="1" applyFill="1" applyBorder="1" applyAlignment="1">
      <alignment/>
    </xf>
    <xf numFmtId="44" fontId="1" fillId="35" borderId="29" xfId="44" applyNumberFormat="1" applyFont="1" applyFill="1" applyBorder="1" applyAlignment="1">
      <alignment/>
    </xf>
    <xf numFmtId="0" fontId="1" fillId="36" borderId="17" xfId="0" applyFont="1" applyFill="1" applyBorder="1" applyAlignment="1">
      <alignment/>
    </xf>
    <xf numFmtId="44" fontId="1" fillId="36" borderId="27" xfId="44" applyNumberFormat="1" applyFont="1" applyFill="1" applyBorder="1" applyAlignment="1">
      <alignment/>
    </xf>
    <xf numFmtId="43" fontId="1" fillId="36" borderId="27" xfId="44" applyNumberFormat="1" applyFont="1" applyFill="1" applyBorder="1" applyAlignment="1">
      <alignment/>
    </xf>
    <xf numFmtId="44" fontId="1" fillId="36" borderId="28" xfId="44" applyNumberFormat="1" applyFont="1" applyFill="1" applyBorder="1" applyAlignment="1">
      <alignment/>
    </xf>
    <xf numFmtId="43" fontId="1" fillId="36" borderId="13" xfId="44" applyNumberFormat="1" applyFont="1" applyFill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/>
    </xf>
    <xf numFmtId="44" fontId="3" fillId="0" borderId="32" xfId="44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44" fontId="3" fillId="0" borderId="15" xfId="44" applyFont="1" applyBorder="1" applyAlignment="1">
      <alignment horizontal="center"/>
    </xf>
    <xf numFmtId="172" fontId="1" fillId="0" borderId="26" xfId="44" applyNumberFormat="1" applyFont="1" applyFill="1" applyBorder="1" applyAlignment="1">
      <alignment/>
    </xf>
    <xf numFmtId="44" fontId="1" fillId="0" borderId="26" xfId="44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44" fontId="1" fillId="34" borderId="27" xfId="44" applyNumberFormat="1" applyFont="1" applyFill="1" applyBorder="1" applyAlignment="1">
      <alignment/>
    </xf>
    <xf numFmtId="43" fontId="1" fillId="0" borderId="26" xfId="44" applyNumberFormat="1" applyFont="1" applyBorder="1" applyAlignment="1">
      <alignment/>
    </xf>
    <xf numFmtId="43" fontId="1" fillId="0" borderId="33" xfId="44" applyNumberFormat="1" applyFont="1" applyBorder="1" applyAlignment="1">
      <alignment/>
    </xf>
    <xf numFmtId="43" fontId="1" fillId="34" borderId="27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3" fontId="1" fillId="0" borderId="26" xfId="44" applyNumberFormat="1" applyFont="1" applyFill="1" applyBorder="1" applyAlignment="1">
      <alignment/>
    </xf>
    <xf numFmtId="44" fontId="1" fillId="36" borderId="26" xfId="44" applyNumberFormat="1" applyFont="1" applyFill="1" applyBorder="1" applyAlignment="1">
      <alignment/>
    </xf>
    <xf numFmtId="43" fontId="1" fillId="36" borderId="26" xfId="44" applyNumberFormat="1" applyFont="1" applyFill="1" applyBorder="1" applyAlignment="1">
      <alignment/>
    </xf>
    <xf numFmtId="44" fontId="1" fillId="36" borderId="33" xfId="44" applyNumberFormat="1" applyFont="1" applyFill="1" applyBorder="1" applyAlignment="1">
      <alignment/>
    </xf>
    <xf numFmtId="43" fontId="1" fillId="36" borderId="33" xfId="44" applyNumberFormat="1" applyFont="1" applyFill="1" applyBorder="1" applyAlignment="1">
      <alignment/>
    </xf>
    <xf numFmtId="44" fontId="3" fillId="36" borderId="28" xfId="0" applyNumberFormat="1" applyFont="1" applyFill="1" applyBorder="1" applyAlignment="1">
      <alignment/>
    </xf>
    <xf numFmtId="9" fontId="1" fillId="34" borderId="13" xfId="0" applyNumberFormat="1" applyFont="1" applyFill="1" applyBorder="1" applyAlignment="1">
      <alignment/>
    </xf>
    <xf numFmtId="44" fontId="3" fillId="36" borderId="13" xfId="44" applyNumberFormat="1" applyFont="1" applyFill="1" applyBorder="1" applyAlignment="1">
      <alignment/>
    </xf>
    <xf numFmtId="44" fontId="1" fillId="0" borderId="34" xfId="0" applyNumberFormat="1" applyFont="1" applyBorder="1" applyAlignment="1">
      <alignment/>
    </xf>
    <xf numFmtId="44" fontId="3" fillId="35" borderId="29" xfId="0" applyNumberFormat="1" applyFont="1" applyFill="1" applyBorder="1" applyAlignment="1">
      <alignment/>
    </xf>
    <xf numFmtId="44" fontId="1" fillId="0" borderId="28" xfId="0" applyNumberFormat="1" applyFont="1" applyBorder="1" applyAlignment="1">
      <alignment/>
    </xf>
    <xf numFmtId="44" fontId="3" fillId="36" borderId="17" xfId="44" applyNumberFormat="1" applyFont="1" applyFill="1" applyBorder="1" applyAlignment="1">
      <alignment/>
    </xf>
    <xf numFmtId="0" fontId="1" fillId="0" borderId="27" xfId="0" applyFont="1" applyBorder="1" applyAlignment="1">
      <alignment horizontal="left" indent="4"/>
    </xf>
    <xf numFmtId="0" fontId="1" fillId="0" borderId="27" xfId="0" applyFont="1" applyBorder="1" applyAlignment="1">
      <alignment horizontal="left" indent="2"/>
    </xf>
    <xf numFmtId="0" fontId="3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 horizontal="left" indent="2"/>
    </xf>
    <xf numFmtId="43" fontId="1" fillId="34" borderId="21" xfId="0" applyNumberFormat="1" applyFont="1" applyFill="1" applyBorder="1" applyAlignment="1">
      <alignment/>
    </xf>
    <xf numFmtId="43" fontId="1" fillId="34" borderId="22" xfId="0" applyNumberFormat="1" applyFont="1" applyFill="1" applyBorder="1" applyAlignment="1">
      <alignment/>
    </xf>
    <xf numFmtId="43" fontId="1" fillId="34" borderId="34" xfId="0" applyNumberFormat="1" applyFont="1" applyFill="1" applyBorder="1" applyAlignment="1">
      <alignment/>
    </xf>
    <xf numFmtId="43" fontId="1" fillId="34" borderId="12" xfId="0" applyNumberFormat="1" applyFont="1" applyFill="1" applyBorder="1" applyAlignment="1">
      <alignment/>
    </xf>
    <xf numFmtId="43" fontId="1" fillId="34" borderId="13" xfId="0" applyNumberFormat="1" applyFont="1" applyFill="1" applyBorder="1" applyAlignment="1">
      <alignment/>
    </xf>
    <xf numFmtId="44" fontId="1" fillId="36" borderId="35" xfId="0" applyNumberFormat="1" applyFont="1" applyFill="1" applyBorder="1" applyAlignment="1">
      <alignment/>
    </xf>
    <xf numFmtId="44" fontId="1" fillId="36" borderId="17" xfId="0" applyNumberFormat="1" applyFont="1" applyFill="1" applyBorder="1" applyAlignment="1">
      <alignment/>
    </xf>
    <xf numFmtId="182" fontId="1" fillId="36" borderId="0" xfId="0" applyNumberFormat="1" applyFont="1" applyFill="1" applyBorder="1" applyAlignment="1">
      <alignment/>
    </xf>
    <xf numFmtId="182" fontId="1" fillId="36" borderId="22" xfId="0" applyNumberFormat="1" applyFont="1" applyFill="1" applyBorder="1" applyAlignment="1">
      <alignment/>
    </xf>
    <xf numFmtId="182" fontId="1" fillId="36" borderId="11" xfId="0" applyNumberFormat="1" applyFont="1" applyFill="1" applyBorder="1" applyAlignment="1">
      <alignment/>
    </xf>
    <xf numFmtId="182" fontId="1" fillId="36" borderId="12" xfId="0" applyNumberFormat="1" applyFont="1" applyFill="1" applyBorder="1" applyAlignment="1">
      <alignment/>
    </xf>
    <xf numFmtId="44" fontId="1" fillId="36" borderId="0" xfId="44" applyFont="1" applyFill="1" applyBorder="1" applyAlignment="1">
      <alignment/>
    </xf>
    <xf numFmtId="44" fontId="1" fillId="36" borderId="22" xfId="44" applyFont="1" applyFill="1" applyBorder="1" applyAlignment="1">
      <alignment/>
    </xf>
    <xf numFmtId="44" fontId="1" fillId="35" borderId="36" xfId="0" applyNumberFormat="1" applyFont="1" applyFill="1" applyBorder="1" applyAlignment="1">
      <alignment/>
    </xf>
    <xf numFmtId="44" fontId="1" fillId="35" borderId="37" xfId="0" applyNumberFormat="1" applyFont="1" applyFill="1" applyBorder="1" applyAlignment="1">
      <alignment/>
    </xf>
    <xf numFmtId="182" fontId="1" fillId="36" borderId="13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9" fontId="0" fillId="35" borderId="0" xfId="0" applyNumberFormat="1" applyFill="1" applyAlignment="1">
      <alignment horizontal="right"/>
    </xf>
    <xf numFmtId="43" fontId="1" fillId="36" borderId="21" xfId="0" applyNumberFormat="1" applyFont="1" applyFill="1" applyBorder="1" applyAlignment="1">
      <alignment/>
    </xf>
    <xf numFmtId="43" fontId="1" fillId="36" borderId="22" xfId="0" applyNumberFormat="1" applyFont="1" applyFill="1" applyBorder="1" applyAlignment="1">
      <alignment/>
    </xf>
    <xf numFmtId="43" fontId="1" fillId="36" borderId="34" xfId="0" applyNumberFormat="1" applyFont="1" applyFill="1" applyBorder="1" applyAlignment="1">
      <alignment/>
    </xf>
    <xf numFmtId="43" fontId="1" fillId="36" borderId="12" xfId="0" applyNumberFormat="1" applyFont="1" applyFill="1" applyBorder="1" applyAlignment="1">
      <alignment/>
    </xf>
    <xf numFmtId="43" fontId="1" fillId="36" borderId="1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44" fontId="1" fillId="36" borderId="0" xfId="44" applyNumberFormat="1" applyFont="1" applyFill="1" applyBorder="1" applyAlignment="1">
      <alignment/>
    </xf>
    <xf numFmtId="44" fontId="1" fillId="36" borderId="0" xfId="44" applyNumberFormat="1" applyFont="1" applyFill="1" applyAlignment="1">
      <alignment/>
    </xf>
    <xf numFmtId="43" fontId="1" fillId="36" borderId="11" xfId="42" applyNumberFormat="1" applyFont="1" applyFill="1" applyBorder="1" applyAlignment="1">
      <alignment/>
    </xf>
    <xf numFmtId="43" fontId="1" fillId="36" borderId="0" xfId="42" applyNumberFormat="1" applyFont="1" applyFill="1" applyAlignment="1">
      <alignment/>
    </xf>
    <xf numFmtId="186" fontId="1" fillId="36" borderId="11" xfId="42" applyNumberFormat="1" applyFont="1" applyFill="1" applyBorder="1" applyAlignment="1">
      <alignment/>
    </xf>
    <xf numFmtId="44" fontId="1" fillId="36" borderId="0" xfId="42" applyNumberFormat="1" applyFont="1" applyFill="1" applyAlignment="1">
      <alignment/>
    </xf>
    <xf numFmtId="44" fontId="0" fillId="36" borderId="0" xfId="0" applyNumberFormat="1" applyFill="1" applyAlignment="1">
      <alignment/>
    </xf>
    <xf numFmtId="44" fontId="1" fillId="36" borderId="0" xfId="42" applyNumberFormat="1" applyFont="1" applyFill="1" applyBorder="1" applyAlignment="1">
      <alignment/>
    </xf>
    <xf numFmtId="43" fontId="1" fillId="36" borderId="0" xfId="42" applyNumberFormat="1" applyFont="1" applyFill="1" applyBorder="1" applyAlignment="1">
      <alignment/>
    </xf>
    <xf numFmtId="2" fontId="1" fillId="36" borderId="11" xfId="42" applyNumberFormat="1" applyFont="1" applyFill="1" applyBorder="1" applyAlignment="1">
      <alignment/>
    </xf>
    <xf numFmtId="41" fontId="0" fillId="36" borderId="0" xfId="0" applyNumberFormat="1" applyFill="1" applyAlignment="1">
      <alignment/>
    </xf>
    <xf numFmtId="41" fontId="0" fillId="36" borderId="0" xfId="0" applyNumberFormat="1" applyFill="1" applyBorder="1" applyAlignment="1">
      <alignment/>
    </xf>
    <xf numFmtId="41" fontId="0" fillId="36" borderId="11" xfId="0" applyNumberFormat="1" applyFill="1" applyBorder="1" applyAlignment="1">
      <alignment/>
    </xf>
    <xf numFmtId="41" fontId="1" fillId="36" borderId="0" xfId="42" applyNumberFormat="1" applyFont="1" applyFill="1" applyAlignment="1">
      <alignment/>
    </xf>
    <xf numFmtId="41" fontId="1" fillId="36" borderId="0" xfId="42" applyNumberFormat="1" applyFont="1" applyFill="1" applyBorder="1" applyAlignment="1">
      <alignment/>
    </xf>
    <xf numFmtId="0" fontId="0" fillId="36" borderId="0" xfId="0" applyFill="1" applyAlignment="1">
      <alignment/>
    </xf>
    <xf numFmtId="43" fontId="0" fillId="36" borderId="0" xfId="0" applyNumberFormat="1" applyFill="1" applyAlignment="1">
      <alignment/>
    </xf>
    <xf numFmtId="2" fontId="0" fillId="36" borderId="11" xfId="0" applyNumberFormat="1" applyFill="1" applyBorder="1" applyAlignment="1">
      <alignment/>
    </xf>
    <xf numFmtId="172" fontId="1" fillId="0" borderId="0" xfId="44" applyNumberFormat="1" applyFont="1" applyFill="1" applyBorder="1" applyAlignment="1">
      <alignment/>
    </xf>
    <xf numFmtId="172" fontId="1" fillId="35" borderId="0" xfId="44" applyNumberFormat="1" applyFont="1" applyFill="1" applyBorder="1" applyAlignment="1">
      <alignment/>
    </xf>
    <xf numFmtId="2" fontId="0" fillId="35" borderId="0" xfId="0" applyNumberFormat="1" applyFill="1" applyAlignment="1">
      <alignment horizontal="right"/>
    </xf>
    <xf numFmtId="172" fontId="0" fillId="35" borderId="0" xfId="0" applyNumberFormat="1" applyFill="1" applyAlignment="1">
      <alignment/>
    </xf>
    <xf numFmtId="182" fontId="0" fillId="0" borderId="0" xfId="0" applyNumberFormat="1" applyFill="1" applyAlignment="1">
      <alignment/>
    </xf>
    <xf numFmtId="10" fontId="1" fillId="34" borderId="27" xfId="42" applyNumberFormat="1" applyFont="1" applyFill="1" applyBorder="1" applyAlignment="1">
      <alignment horizontal="right"/>
    </xf>
    <xf numFmtId="10" fontId="1" fillId="0" borderId="14" xfId="42" applyNumberFormat="1" applyFont="1" applyFill="1" applyBorder="1" applyAlignment="1">
      <alignment horizontal="right"/>
    </xf>
    <xf numFmtId="10" fontId="1" fillId="0" borderId="27" xfId="0" applyNumberFormat="1" applyFont="1" applyFill="1" applyBorder="1" applyAlignment="1">
      <alignment horizontal="center"/>
    </xf>
    <xf numFmtId="10" fontId="1" fillId="0" borderId="27" xfId="42" applyNumberFormat="1" applyFont="1" applyFill="1" applyBorder="1" applyAlignment="1">
      <alignment horizontal="right"/>
    </xf>
    <xf numFmtId="10" fontId="1" fillId="34" borderId="27" xfId="44" applyNumberFormat="1" applyFont="1" applyFill="1" applyBorder="1" applyAlignment="1">
      <alignment/>
    </xf>
    <xf numFmtId="10" fontId="1" fillId="0" borderId="27" xfId="44" applyNumberFormat="1" applyFont="1" applyFill="1" applyBorder="1" applyAlignment="1">
      <alignment/>
    </xf>
    <xf numFmtId="10" fontId="1" fillId="34" borderId="26" xfId="44" applyNumberFormat="1" applyFont="1" applyFill="1" applyBorder="1" applyAlignment="1">
      <alignment/>
    </xf>
    <xf numFmtId="10" fontId="1" fillId="0" borderId="26" xfId="44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0" fontId="3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37" borderId="39" xfId="0" applyFont="1" applyFill="1" applyBorder="1" applyAlignment="1">
      <alignment horizontal="center" wrapText="1"/>
    </xf>
    <xf numFmtId="0" fontId="7" fillId="37" borderId="16" xfId="0" applyFont="1" applyFill="1" applyBorder="1" applyAlignment="1">
      <alignment horizontal="center" wrapText="1"/>
    </xf>
    <xf numFmtId="0" fontId="7" fillId="37" borderId="40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44" fontId="3" fillId="0" borderId="30" xfId="44" applyFont="1" applyBorder="1" applyAlignment="1">
      <alignment horizontal="center" wrapText="1"/>
    </xf>
    <xf numFmtId="0" fontId="13" fillId="0" borderId="32" xfId="0" applyFont="1" applyBorder="1" applyAlignment="1">
      <alignment horizontal="center"/>
    </xf>
    <xf numFmtId="0" fontId="8" fillId="37" borderId="24" xfId="0" applyFont="1" applyFill="1" applyBorder="1" applyAlignment="1">
      <alignment horizontal="center" wrapText="1"/>
    </xf>
    <xf numFmtId="0" fontId="8" fillId="37" borderId="19" xfId="0" applyFont="1" applyFill="1" applyBorder="1" applyAlignment="1">
      <alignment horizontal="center" wrapText="1"/>
    </xf>
    <xf numFmtId="0" fontId="10" fillId="37" borderId="19" xfId="0" applyFont="1" applyFill="1" applyBorder="1" applyAlignment="1">
      <alignment horizontal="center" wrapText="1"/>
    </xf>
    <xf numFmtId="0" fontId="10" fillId="37" borderId="30" xfId="0" applyFont="1" applyFill="1" applyBorder="1" applyAlignment="1">
      <alignment horizontal="center" wrapText="1"/>
    </xf>
    <xf numFmtId="0" fontId="8" fillId="37" borderId="25" xfId="0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center" wrapText="1"/>
    </xf>
    <xf numFmtId="0" fontId="10" fillId="37" borderId="0" xfId="0" applyFont="1" applyFill="1" applyBorder="1" applyAlignment="1">
      <alignment horizontal="center" wrapText="1"/>
    </xf>
    <xf numFmtId="0" fontId="10" fillId="37" borderId="42" xfId="0" applyFont="1" applyFill="1" applyBorder="1" applyAlignment="1">
      <alignment horizontal="center" wrapText="1"/>
    </xf>
    <xf numFmtId="0" fontId="8" fillId="37" borderId="43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 wrapText="1"/>
    </xf>
    <xf numFmtId="0" fontId="10" fillId="37" borderId="44" xfId="0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9" fillId="37" borderId="19" xfId="0" applyFont="1" applyFill="1" applyBorder="1" applyAlignment="1">
      <alignment horizontal="center" wrapText="1"/>
    </xf>
    <xf numFmtId="0" fontId="9" fillId="37" borderId="19" xfId="0" applyFont="1" applyFill="1" applyBorder="1" applyAlignment="1">
      <alignment wrapText="1"/>
    </xf>
    <xf numFmtId="0" fontId="9" fillId="37" borderId="30" xfId="0" applyFont="1" applyFill="1" applyBorder="1" applyAlignment="1">
      <alignment wrapText="1"/>
    </xf>
    <xf numFmtId="0" fontId="9" fillId="37" borderId="0" xfId="0" applyFont="1" applyFill="1" applyBorder="1" applyAlignment="1">
      <alignment horizontal="center" wrapText="1"/>
    </xf>
    <xf numFmtId="0" fontId="9" fillId="37" borderId="0" xfId="0" applyFont="1" applyFill="1" applyBorder="1" applyAlignment="1">
      <alignment wrapText="1"/>
    </xf>
    <xf numFmtId="0" fontId="9" fillId="37" borderId="4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0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37" borderId="10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0" fontId="9" fillId="37" borderId="44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0" fillId="0" borderId="15" xfId="0" applyBorder="1" applyAlignment="1">
      <alignment/>
    </xf>
    <xf numFmtId="49" fontId="3" fillId="34" borderId="39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0</xdr:row>
      <xdr:rowOff>28575</xdr:rowOff>
    </xdr:from>
    <xdr:to>
      <xdr:col>1</xdr:col>
      <xdr:colOff>152400</xdr:colOff>
      <xdr:row>0</xdr:row>
      <xdr:rowOff>552450</xdr:rowOff>
    </xdr:to>
    <xdr:pic>
      <xdr:nvPicPr>
        <xdr:cNvPr id="1" name="Picture 2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8575"/>
          <a:ext cx="2286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19050</xdr:rowOff>
    </xdr:from>
    <xdr:to>
      <xdr:col>4</xdr:col>
      <xdr:colOff>0</xdr:colOff>
      <xdr:row>7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1590675"/>
          <a:ext cx="55911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The return on investment (ROI) template was designed to allow payer organizations to retrospectively analyze the ROI on quality enhancing interventions (QEIs).   </a:t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1019175</xdr:colOff>
      <xdr:row>5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9050" y="136207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Proposed Use:</a:t>
          </a:r>
        </a:p>
      </xdr:txBody>
    </xdr:sp>
    <xdr:clientData/>
  </xdr:twoCellAnchor>
  <xdr:twoCellAnchor>
    <xdr:from>
      <xdr:col>0</xdr:col>
      <xdr:colOff>9525</xdr:colOff>
      <xdr:row>9</xdr:row>
      <xdr:rowOff>19050</xdr:rowOff>
    </xdr:from>
    <xdr:to>
      <xdr:col>3</xdr:col>
      <xdr:colOff>600075</xdr:colOff>
      <xdr:row>16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525" y="2428875"/>
          <a:ext cx="55816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Use of the template </a:t>
          </a:r>
          <a:r>
            <a:rPr lang="en-US" cap="none" sz="11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requires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input of: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  Personnel and non-personnel costs incurred in the planning and development phase of the QEI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 Personnel and non-personnel costs incurred to support the on-going operation of the QEI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  Paid claims for the intervention group at baseline (pre-intervention) and post-intervention, expressed on a per-member, per-month basis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  Number of member months per year for the intervention group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5.  Number of months per year the QEI was operational
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590550</xdr:colOff>
      <xdr:row>21</xdr:row>
      <xdr:rowOff>76200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" y="4295775"/>
          <a:ext cx="55721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The template allows for: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  Entry of paid claims data for a control or comparison group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 Discounting of cash flow estimates using the organizational opportunity cost of capital</a:t>
          </a:r>
        </a:p>
      </xdr:txBody>
    </xdr:sp>
    <xdr:clientData/>
  </xdr:twoCellAnchor>
  <xdr:twoCellAnchor>
    <xdr:from>
      <xdr:col>0</xdr:col>
      <xdr:colOff>9525</xdr:colOff>
      <xdr:row>30</xdr:row>
      <xdr:rowOff>76200</xdr:rowOff>
    </xdr:from>
    <xdr:to>
      <xdr:col>3</xdr:col>
      <xdr:colOff>561975</xdr:colOff>
      <xdr:row>33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525" y="6791325"/>
          <a:ext cx="55435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Additional instructions can be found in the document, </a:t>
          </a:r>
          <a:r>
            <a:rPr lang="en-US" cap="none" sz="11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Using the Return on Investment Template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that accompanies this EXCEL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28575</xdr:rowOff>
    </xdr:from>
    <xdr:to>
      <xdr:col>1</xdr:col>
      <xdr:colOff>2343150</xdr:colOff>
      <xdr:row>0</xdr:row>
      <xdr:rowOff>552450</xdr:rowOff>
    </xdr:to>
    <xdr:pic>
      <xdr:nvPicPr>
        <xdr:cNvPr id="1" name="Picture 1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8575"/>
          <a:ext cx="2219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9525</xdr:rowOff>
    </xdr:from>
    <xdr:to>
      <xdr:col>3</xdr:col>
      <xdr:colOff>200025</xdr:colOff>
      <xdr:row>0</xdr:row>
      <xdr:rowOff>533400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9525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0</xdr:row>
      <xdr:rowOff>19050</xdr:rowOff>
    </xdr:from>
    <xdr:to>
      <xdr:col>1</xdr:col>
      <xdr:colOff>857250</xdr:colOff>
      <xdr:row>0</xdr:row>
      <xdr:rowOff>561975</xdr:rowOff>
    </xdr:to>
    <xdr:pic>
      <xdr:nvPicPr>
        <xdr:cNvPr id="1" name="Picture 2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0</xdr:row>
      <xdr:rowOff>19050</xdr:rowOff>
    </xdr:from>
    <xdr:to>
      <xdr:col>1</xdr:col>
      <xdr:colOff>857250</xdr:colOff>
      <xdr:row>0</xdr:row>
      <xdr:rowOff>561975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0</xdr:row>
      <xdr:rowOff>19050</xdr:rowOff>
    </xdr:from>
    <xdr:to>
      <xdr:col>1</xdr:col>
      <xdr:colOff>857250</xdr:colOff>
      <xdr:row>0</xdr:row>
      <xdr:rowOff>561975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66675</xdr:rowOff>
    </xdr:from>
    <xdr:to>
      <xdr:col>2</xdr:col>
      <xdr:colOff>457200</xdr:colOff>
      <xdr:row>0</xdr:row>
      <xdr:rowOff>609600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66675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66675</xdr:rowOff>
    </xdr:from>
    <xdr:to>
      <xdr:col>2</xdr:col>
      <xdr:colOff>457200</xdr:colOff>
      <xdr:row>0</xdr:row>
      <xdr:rowOff>609600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66675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58.00390625" style="0" customWidth="1"/>
    <col min="2" max="2" width="7.7109375" style="0" customWidth="1"/>
  </cols>
  <sheetData>
    <row r="1" spans="1:4" ht="49.5" customHeight="1" thickBot="1">
      <c r="A1" s="206"/>
      <c r="B1" s="206"/>
      <c r="C1" s="206"/>
      <c r="D1" s="206"/>
    </row>
    <row r="2" spans="1:4" ht="18.75" thickBot="1">
      <c r="A2" s="207" t="s">
        <v>40</v>
      </c>
      <c r="B2" s="208"/>
      <c r="C2" s="208"/>
      <c r="D2" s="209"/>
    </row>
    <row r="3" spans="1:4" ht="22.5" customHeight="1">
      <c r="A3" s="210" t="s">
        <v>78</v>
      </c>
      <c r="B3" s="210"/>
      <c r="C3" s="210"/>
      <c r="D3" s="210"/>
    </row>
    <row r="4" spans="1:4" ht="16.5">
      <c r="A4" s="1"/>
      <c r="B4" s="1"/>
      <c r="C4" s="1"/>
      <c r="D4" s="1"/>
    </row>
    <row r="5" spans="1:4" ht="16.5">
      <c r="A5" s="1"/>
      <c r="B5" s="1"/>
      <c r="C5" s="1"/>
      <c r="D5" s="1"/>
    </row>
    <row r="6" spans="1:4" ht="16.5">
      <c r="A6" s="1"/>
      <c r="B6" s="1"/>
      <c r="C6" s="1"/>
      <c r="D6" s="1"/>
    </row>
    <row r="7" spans="1:4" ht="16.5">
      <c r="A7" s="1"/>
      <c r="B7" s="1"/>
      <c r="C7" s="1"/>
      <c r="D7" s="1"/>
    </row>
    <row r="8" spans="1:4" ht="16.5">
      <c r="A8" s="1"/>
      <c r="B8" s="1"/>
      <c r="C8" s="1"/>
      <c r="D8" s="1"/>
    </row>
    <row r="9" spans="1:4" ht="16.5">
      <c r="A9" s="2" t="s">
        <v>71</v>
      </c>
      <c r="B9" s="1"/>
      <c r="C9" s="1"/>
      <c r="D9" s="1"/>
    </row>
    <row r="10" spans="1:4" ht="16.5">
      <c r="A10" s="2"/>
      <c r="B10" s="1"/>
      <c r="C10" s="1"/>
      <c r="D10" s="1"/>
    </row>
    <row r="11" spans="1:4" ht="16.5">
      <c r="A11" s="1"/>
      <c r="B11" s="1"/>
      <c r="C11" s="1"/>
      <c r="D11" s="1"/>
    </row>
    <row r="12" spans="1:4" ht="16.5">
      <c r="A12" s="1"/>
      <c r="B12" s="1"/>
      <c r="C12" s="1"/>
      <c r="D12" s="1"/>
    </row>
    <row r="13" spans="1:4" ht="16.5">
      <c r="A13" s="1"/>
      <c r="B13" s="1"/>
      <c r="C13" s="1"/>
      <c r="D13" s="1"/>
    </row>
    <row r="14" spans="1:4" ht="16.5">
      <c r="A14" s="1"/>
      <c r="B14" s="1"/>
      <c r="C14" s="1"/>
      <c r="D14" s="1"/>
    </row>
    <row r="15" spans="1:4" ht="16.5">
      <c r="A15" s="1"/>
      <c r="B15" s="1"/>
      <c r="C15" s="1"/>
      <c r="D15" s="1"/>
    </row>
    <row r="16" spans="1:4" ht="16.5">
      <c r="A16" s="1"/>
      <c r="B16" s="1"/>
      <c r="C16" s="1"/>
      <c r="D16" s="1"/>
    </row>
    <row r="17" spans="1:4" ht="16.5">
      <c r="A17" s="1"/>
      <c r="B17" s="1"/>
      <c r="C17" s="1"/>
      <c r="D17" s="1"/>
    </row>
    <row r="18" spans="1:4" ht="16.5">
      <c r="A18" s="2" t="s">
        <v>72</v>
      </c>
      <c r="B18" s="1"/>
      <c r="C18" s="1"/>
      <c r="D18" s="1"/>
    </row>
    <row r="19" spans="1:4" ht="16.5">
      <c r="A19" s="1"/>
      <c r="B19" s="1"/>
      <c r="C19" s="1"/>
      <c r="D19" s="1"/>
    </row>
    <row r="20" spans="1:4" ht="16.5">
      <c r="A20" s="1"/>
      <c r="B20" s="1"/>
      <c r="C20" s="1"/>
      <c r="D20" s="1"/>
    </row>
    <row r="21" spans="1:4" ht="16.5">
      <c r="A21" s="1"/>
      <c r="B21" s="1"/>
      <c r="C21" s="1"/>
      <c r="D21" s="1"/>
    </row>
    <row r="22" spans="1:4" ht="16.5">
      <c r="A22" s="1"/>
      <c r="B22" s="1"/>
      <c r="C22" s="1"/>
      <c r="D22" s="1"/>
    </row>
    <row r="23" spans="1:4" ht="16.5">
      <c r="A23" s="2" t="s">
        <v>73</v>
      </c>
      <c r="B23" s="1"/>
      <c r="C23" s="1"/>
      <c r="D23" s="1"/>
    </row>
    <row r="24" spans="1:4" ht="16.5" customHeight="1">
      <c r="A24" s="67" t="s">
        <v>75</v>
      </c>
      <c r="C24" s="53"/>
      <c r="D24" s="1"/>
    </row>
    <row r="25" spans="1:4" ht="16.5">
      <c r="A25" s="1" t="s">
        <v>98</v>
      </c>
      <c r="C25" s="102"/>
      <c r="D25" s="1"/>
    </row>
    <row r="26" spans="1:4" ht="16.5">
      <c r="A26" s="68" t="s">
        <v>74</v>
      </c>
      <c r="C26" s="1"/>
      <c r="D26" s="1"/>
    </row>
    <row r="27" spans="1:4" ht="16.5">
      <c r="A27" s="67" t="s">
        <v>77</v>
      </c>
      <c r="B27" s="75"/>
      <c r="C27" s="76"/>
      <c r="D27" s="1"/>
    </row>
    <row r="28" spans="1:4" ht="16.5">
      <c r="A28" s="67" t="s">
        <v>76</v>
      </c>
      <c r="C28" s="1"/>
      <c r="D28" s="1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52">
      <selection activeCell="A5" sqref="A5:E5"/>
    </sheetView>
  </sheetViews>
  <sheetFormatPr defaultColWidth="11.421875" defaultRowHeight="12.75"/>
  <cols>
    <col min="1" max="1" width="43.140625" style="1" customWidth="1"/>
    <col min="2" max="2" width="40.28125" style="1" customWidth="1"/>
    <col min="3" max="3" width="8.7109375" style="1" customWidth="1"/>
    <col min="4" max="4" width="14.7109375" style="1" customWidth="1"/>
    <col min="5" max="5" width="15.421875" style="1" customWidth="1"/>
    <col min="6" max="16384" width="11.421875" style="1" customWidth="1"/>
  </cols>
  <sheetData>
    <row r="1" spans="1:5" ht="45" customHeight="1" thickBot="1">
      <c r="A1" s="206"/>
      <c r="B1" s="206"/>
      <c r="C1" s="206"/>
      <c r="D1" s="206"/>
      <c r="E1" s="206"/>
    </row>
    <row r="2" spans="1:5" ht="19.5" thickBot="1">
      <c r="A2" s="207" t="s">
        <v>40</v>
      </c>
      <c r="B2" s="228"/>
      <c r="C2" s="208"/>
      <c r="D2" s="208"/>
      <c r="E2" s="209"/>
    </row>
    <row r="3" spans="1:5" ht="17.25">
      <c r="A3" s="229" t="s">
        <v>41</v>
      </c>
      <c r="B3" s="229"/>
      <c r="C3" s="230"/>
      <c r="D3" s="230"/>
      <c r="E3" s="230"/>
    </row>
    <row r="4" spans="1:5" ht="7.5" customHeight="1" thickBot="1">
      <c r="A4" s="16"/>
      <c r="B4" s="16"/>
      <c r="C4" s="19"/>
      <c r="D4" s="19"/>
      <c r="E4" s="19"/>
    </row>
    <row r="5" spans="1:11" ht="17.25">
      <c r="A5" s="216" t="s">
        <v>152</v>
      </c>
      <c r="B5" s="217"/>
      <c r="C5" s="218"/>
      <c r="D5" s="218"/>
      <c r="E5" s="219"/>
      <c r="F5" s="18"/>
      <c r="G5" s="18"/>
      <c r="H5" s="18"/>
      <c r="I5" s="18"/>
      <c r="J5" s="18"/>
      <c r="K5" s="18"/>
    </row>
    <row r="6" spans="1:11" ht="17.25">
      <c r="A6" s="220" t="s">
        <v>153</v>
      </c>
      <c r="B6" s="221"/>
      <c r="C6" s="222"/>
      <c r="D6" s="222"/>
      <c r="E6" s="223"/>
      <c r="F6" s="18"/>
      <c r="G6" s="18"/>
      <c r="H6" s="18"/>
      <c r="I6" s="18"/>
      <c r="J6" s="18"/>
      <c r="K6" s="18"/>
    </row>
    <row r="7" spans="1:11" ht="18" thickBot="1">
      <c r="A7" s="224" t="s">
        <v>154</v>
      </c>
      <c r="B7" s="225"/>
      <c r="C7" s="226"/>
      <c r="D7" s="226"/>
      <c r="E7" s="227"/>
      <c r="F7" s="18"/>
      <c r="G7" s="18"/>
      <c r="H7" s="18"/>
      <c r="I7" s="18"/>
      <c r="J7" s="18"/>
      <c r="K7" s="18"/>
    </row>
    <row r="8" spans="1:11" ht="9" customHeight="1">
      <c r="A8"/>
      <c r="B8"/>
      <c r="C8"/>
      <c r="D8"/>
      <c r="E8"/>
      <c r="F8" s="18"/>
      <c r="G8" s="18"/>
      <c r="H8" s="18"/>
      <c r="I8" s="18"/>
      <c r="J8" s="18"/>
      <c r="K8" s="18"/>
    </row>
    <row r="9" spans="2:14" ht="17.25">
      <c r="B9" s="39" t="s">
        <v>53</v>
      </c>
      <c r="C9" s="211" t="s">
        <v>146</v>
      </c>
      <c r="D9" s="212"/>
      <c r="E9" s="213"/>
      <c r="F9" s="18"/>
      <c r="G9" s="18"/>
      <c r="H9" s="18"/>
      <c r="I9" s="18"/>
      <c r="J9" s="18"/>
      <c r="K9" s="18"/>
      <c r="N9"/>
    </row>
    <row r="10" spans="1:5" ht="7.5" customHeight="1">
      <c r="A10" s="10"/>
      <c r="B10" s="10"/>
      <c r="C10" s="82"/>
      <c r="D10" s="82"/>
      <c r="E10" s="82"/>
    </row>
    <row r="11" spans="1:5" ht="17.25" thickBot="1">
      <c r="A11" s="57" t="s">
        <v>54</v>
      </c>
      <c r="B11"/>
      <c r="C11" s="83"/>
      <c r="D11" s="83"/>
      <c r="E11" s="83"/>
    </row>
    <row r="12" spans="1:5" ht="16.5">
      <c r="A12" s="77" t="s">
        <v>0</v>
      </c>
      <c r="B12" s="78"/>
      <c r="C12" s="84"/>
      <c r="D12" s="214" t="s">
        <v>80</v>
      </c>
      <c r="E12" s="79"/>
    </row>
    <row r="13" spans="1:5" ht="16.5">
      <c r="A13" s="40" t="s">
        <v>26</v>
      </c>
      <c r="B13" s="80" t="s">
        <v>79</v>
      </c>
      <c r="C13" s="85" t="s">
        <v>24</v>
      </c>
      <c r="D13" s="215"/>
      <c r="E13" s="81" t="s">
        <v>25</v>
      </c>
    </row>
    <row r="14" spans="1:5" ht="16.5">
      <c r="A14" s="134" t="s">
        <v>27</v>
      </c>
      <c r="B14" s="202"/>
      <c r="C14" s="194">
        <v>0.05</v>
      </c>
      <c r="D14" s="94">
        <v>250000</v>
      </c>
      <c r="E14" s="103">
        <f>C14*D14</f>
        <v>12500</v>
      </c>
    </row>
    <row r="15" spans="1:5" ht="16.5">
      <c r="A15" s="134" t="s">
        <v>7</v>
      </c>
      <c r="B15" s="202"/>
      <c r="C15" s="194">
        <v>0.1</v>
      </c>
      <c r="D15" s="90">
        <v>115000</v>
      </c>
      <c r="E15" s="104">
        <f aca="true" t="shared" si="0" ref="E15:E41">C15*D15</f>
        <v>11500</v>
      </c>
    </row>
    <row r="16" spans="1:5" ht="16.5">
      <c r="A16" s="134" t="s">
        <v>28</v>
      </c>
      <c r="B16" s="202"/>
      <c r="C16" s="194">
        <v>0.05</v>
      </c>
      <c r="D16" s="90">
        <v>75000</v>
      </c>
      <c r="E16" s="104">
        <f t="shared" si="0"/>
        <v>3750</v>
      </c>
    </row>
    <row r="17" spans="1:5" ht="16.5">
      <c r="A17" s="134" t="s">
        <v>29</v>
      </c>
      <c r="B17" s="202"/>
      <c r="C17" s="194">
        <v>0.01</v>
      </c>
      <c r="D17" s="90">
        <v>145000</v>
      </c>
      <c r="E17" s="104">
        <f t="shared" si="0"/>
        <v>1450</v>
      </c>
    </row>
    <row r="18" spans="1:5" ht="16.5">
      <c r="A18" s="134" t="s">
        <v>30</v>
      </c>
      <c r="B18" s="202"/>
      <c r="C18" s="194">
        <v>0.01</v>
      </c>
      <c r="D18" s="90">
        <v>165000</v>
      </c>
      <c r="E18" s="104">
        <f t="shared" si="0"/>
        <v>1650</v>
      </c>
    </row>
    <row r="19" spans="1:5" ht="16.5">
      <c r="A19" s="134" t="s">
        <v>36</v>
      </c>
      <c r="B19" s="202"/>
      <c r="C19" s="194">
        <v>0</v>
      </c>
      <c r="D19" s="90"/>
      <c r="E19" s="104">
        <f t="shared" si="0"/>
        <v>0</v>
      </c>
    </row>
    <row r="20" spans="1:5" ht="16.5">
      <c r="A20" s="135" t="s">
        <v>31</v>
      </c>
      <c r="B20" s="205"/>
      <c r="C20" s="195"/>
      <c r="D20" s="91"/>
      <c r="E20" s="96" t="s">
        <v>35</v>
      </c>
    </row>
    <row r="21" spans="1:5" ht="16.5">
      <c r="A21" s="134" t="s">
        <v>6</v>
      </c>
      <c r="B21" s="202"/>
      <c r="C21" s="194">
        <v>0.15</v>
      </c>
      <c r="D21" s="90">
        <v>65000</v>
      </c>
      <c r="E21" s="104">
        <f t="shared" si="0"/>
        <v>9750</v>
      </c>
    </row>
    <row r="22" spans="1:5" ht="16.5">
      <c r="A22" s="134" t="s">
        <v>17</v>
      </c>
      <c r="B22" s="202"/>
      <c r="C22" s="194">
        <v>0.02</v>
      </c>
      <c r="D22" s="90">
        <v>75000</v>
      </c>
      <c r="E22" s="104">
        <f t="shared" si="0"/>
        <v>1500</v>
      </c>
    </row>
    <row r="23" spans="1:5" ht="16.5">
      <c r="A23" s="134" t="s">
        <v>18</v>
      </c>
      <c r="B23" s="202"/>
      <c r="C23" s="194">
        <v>0</v>
      </c>
      <c r="D23" s="90"/>
      <c r="E23" s="104">
        <f t="shared" si="0"/>
        <v>0</v>
      </c>
    </row>
    <row r="24" spans="1:5" ht="16.5">
      <c r="A24" s="134" t="s">
        <v>37</v>
      </c>
      <c r="B24" s="202"/>
      <c r="C24" s="194">
        <v>0.1</v>
      </c>
      <c r="D24" s="90">
        <v>60000</v>
      </c>
      <c r="E24" s="104">
        <f t="shared" si="0"/>
        <v>6000</v>
      </c>
    </row>
    <row r="25" spans="1:5" ht="16.5">
      <c r="A25" s="135" t="s">
        <v>1</v>
      </c>
      <c r="B25" s="202"/>
      <c r="C25" s="196"/>
      <c r="D25" s="92"/>
      <c r="E25" s="95" t="s">
        <v>35</v>
      </c>
    </row>
    <row r="26" spans="1:5" ht="16.5">
      <c r="A26" s="134" t="s">
        <v>8</v>
      </c>
      <c r="B26" s="202"/>
      <c r="C26" s="194">
        <v>0.1</v>
      </c>
      <c r="D26" s="90">
        <v>65000</v>
      </c>
      <c r="E26" s="104">
        <f t="shared" si="0"/>
        <v>6500</v>
      </c>
    </row>
    <row r="27" spans="1:5" ht="16.5">
      <c r="A27" s="134" t="s">
        <v>9</v>
      </c>
      <c r="B27" s="202"/>
      <c r="C27" s="194">
        <v>0</v>
      </c>
      <c r="D27" s="90"/>
      <c r="E27" s="104">
        <f t="shared" si="0"/>
        <v>0</v>
      </c>
    </row>
    <row r="28" spans="1:5" ht="16.5">
      <c r="A28" s="134" t="s">
        <v>13</v>
      </c>
      <c r="B28" s="202"/>
      <c r="C28" s="194">
        <v>0</v>
      </c>
      <c r="D28" s="90"/>
      <c r="E28" s="104">
        <f t="shared" si="0"/>
        <v>0</v>
      </c>
    </row>
    <row r="29" spans="1:5" ht="16.5">
      <c r="A29" s="134" t="s">
        <v>14</v>
      </c>
      <c r="B29" s="202"/>
      <c r="C29" s="194">
        <v>0</v>
      </c>
      <c r="D29" s="90"/>
      <c r="E29" s="104">
        <f t="shared" si="0"/>
        <v>0</v>
      </c>
    </row>
    <row r="30" spans="1:5" ht="16.5">
      <c r="A30" s="134" t="s">
        <v>15</v>
      </c>
      <c r="B30" s="202"/>
      <c r="C30" s="194">
        <v>0</v>
      </c>
      <c r="D30" s="90"/>
      <c r="E30" s="104">
        <f t="shared" si="0"/>
        <v>0</v>
      </c>
    </row>
    <row r="31" spans="1:5" ht="16.5">
      <c r="A31" s="134" t="s">
        <v>10</v>
      </c>
      <c r="B31" s="202"/>
      <c r="C31" s="194">
        <v>1</v>
      </c>
      <c r="D31" s="90">
        <v>10000</v>
      </c>
      <c r="E31" s="104">
        <f t="shared" si="0"/>
        <v>10000</v>
      </c>
    </row>
    <row r="32" spans="1:5" ht="16.5">
      <c r="A32" s="134" t="s">
        <v>16</v>
      </c>
      <c r="B32" s="202"/>
      <c r="C32" s="194">
        <v>0</v>
      </c>
      <c r="D32" s="90"/>
      <c r="E32" s="104">
        <f t="shared" si="0"/>
        <v>0</v>
      </c>
    </row>
    <row r="33" spans="1:5" ht="16.5">
      <c r="A33" s="134" t="s">
        <v>32</v>
      </c>
      <c r="B33" s="202"/>
      <c r="C33" s="194">
        <v>0</v>
      </c>
      <c r="D33" s="90"/>
      <c r="E33" s="104">
        <f t="shared" si="0"/>
        <v>0</v>
      </c>
    </row>
    <row r="34" spans="1:5" ht="16.5">
      <c r="A34" s="134" t="s">
        <v>34</v>
      </c>
      <c r="B34" s="202"/>
      <c r="C34" s="194">
        <v>0</v>
      </c>
      <c r="D34" s="90"/>
      <c r="E34" s="104">
        <f t="shared" si="0"/>
        <v>0</v>
      </c>
    </row>
    <row r="35" spans="1:5" ht="16.5">
      <c r="A35" s="135" t="s">
        <v>2</v>
      </c>
      <c r="B35" s="202"/>
      <c r="C35" s="196"/>
      <c r="D35" s="92"/>
      <c r="E35" s="95" t="s">
        <v>35</v>
      </c>
    </row>
    <row r="36" spans="1:5" ht="16.5">
      <c r="A36" s="134" t="s">
        <v>4</v>
      </c>
      <c r="B36" s="202"/>
      <c r="C36" s="194">
        <v>0</v>
      </c>
      <c r="D36" s="90"/>
      <c r="E36" s="104">
        <f t="shared" si="0"/>
        <v>0</v>
      </c>
    </row>
    <row r="37" spans="1:5" ht="16.5">
      <c r="A37" s="134" t="s">
        <v>5</v>
      </c>
      <c r="B37" s="202"/>
      <c r="C37" s="194">
        <v>0</v>
      </c>
      <c r="D37" s="90"/>
      <c r="E37" s="104">
        <f t="shared" si="0"/>
        <v>0</v>
      </c>
    </row>
    <row r="38" spans="1:5" ht="16.5">
      <c r="A38" s="134" t="s">
        <v>11</v>
      </c>
      <c r="B38" s="202"/>
      <c r="C38" s="194">
        <v>0</v>
      </c>
      <c r="D38" s="90"/>
      <c r="E38" s="104">
        <f t="shared" si="0"/>
        <v>0</v>
      </c>
    </row>
    <row r="39" spans="1:5" ht="16.5">
      <c r="A39" s="134" t="s">
        <v>12</v>
      </c>
      <c r="B39" s="202"/>
      <c r="C39" s="194">
        <v>0</v>
      </c>
      <c r="D39" s="90"/>
      <c r="E39" s="104">
        <f t="shared" si="0"/>
        <v>0</v>
      </c>
    </row>
    <row r="40" spans="1:5" ht="16.5">
      <c r="A40" s="134" t="s">
        <v>33</v>
      </c>
      <c r="B40" s="202"/>
      <c r="C40" s="194">
        <v>0</v>
      </c>
      <c r="D40" s="90"/>
      <c r="E40" s="104">
        <f t="shared" si="0"/>
        <v>0</v>
      </c>
    </row>
    <row r="41" spans="1:5" ht="16.5">
      <c r="A41" s="134" t="s">
        <v>38</v>
      </c>
      <c r="B41" s="202"/>
      <c r="C41" s="194">
        <v>0</v>
      </c>
      <c r="D41" s="93"/>
      <c r="E41" s="104">
        <f t="shared" si="0"/>
        <v>0</v>
      </c>
    </row>
    <row r="42" spans="1:5" ht="16.5">
      <c r="A42" s="136" t="s">
        <v>83</v>
      </c>
      <c r="B42" s="203"/>
      <c r="C42" s="86"/>
      <c r="D42" s="87"/>
      <c r="E42" s="97"/>
    </row>
    <row r="43" spans="1:5" ht="16.5">
      <c r="A43" s="137" t="s">
        <v>81</v>
      </c>
      <c r="B43" s="203"/>
      <c r="C43" s="86"/>
      <c r="D43" s="87"/>
      <c r="E43" s="93">
        <v>15000</v>
      </c>
    </row>
    <row r="44" spans="1:5" ht="16.5">
      <c r="A44" s="137" t="s">
        <v>82</v>
      </c>
      <c r="B44" s="203"/>
      <c r="C44" s="86"/>
      <c r="D44" s="87"/>
      <c r="E44" s="93"/>
    </row>
    <row r="45" spans="1:5" ht="16.5">
      <c r="A45" s="136" t="s">
        <v>3</v>
      </c>
      <c r="B45" s="203"/>
      <c r="C45" s="86"/>
      <c r="D45" s="87"/>
      <c r="E45" s="97"/>
    </row>
    <row r="46" spans="1:5" ht="16.5">
      <c r="A46" s="135" t="s">
        <v>90</v>
      </c>
      <c r="B46" s="202"/>
      <c r="C46" s="86"/>
      <c r="D46" s="87"/>
      <c r="E46" s="93">
        <v>3000</v>
      </c>
    </row>
    <row r="47" spans="1:5" ht="16.5">
      <c r="A47" s="135" t="s">
        <v>91</v>
      </c>
      <c r="B47" s="202"/>
      <c r="C47" s="86"/>
      <c r="D47" s="87"/>
      <c r="E47" s="93">
        <v>500</v>
      </c>
    </row>
    <row r="48" spans="1:5" ht="16.5">
      <c r="A48" s="135" t="s">
        <v>92</v>
      </c>
      <c r="B48" s="202"/>
      <c r="C48" s="86"/>
      <c r="D48" s="87"/>
      <c r="E48" s="93">
        <v>400</v>
      </c>
    </row>
    <row r="49" spans="1:5" ht="16.5">
      <c r="A49" s="135" t="s">
        <v>93</v>
      </c>
      <c r="B49" s="202"/>
      <c r="C49" s="86"/>
      <c r="D49" s="87"/>
      <c r="E49" s="93">
        <v>2000</v>
      </c>
    </row>
    <row r="50" spans="1:5" ht="16.5">
      <c r="A50" s="135" t="s">
        <v>94</v>
      </c>
      <c r="B50" s="202"/>
      <c r="C50" s="88"/>
      <c r="D50" s="88"/>
      <c r="E50" s="93">
        <v>1000</v>
      </c>
    </row>
    <row r="51" spans="1:5" ht="16.5">
      <c r="A51" s="135" t="s">
        <v>95</v>
      </c>
      <c r="B51" s="202"/>
      <c r="C51" s="88"/>
      <c r="D51" s="88"/>
      <c r="E51" s="93">
        <v>200</v>
      </c>
    </row>
    <row r="52" spans="1:5" ht="16.5">
      <c r="A52" s="135" t="s">
        <v>96</v>
      </c>
      <c r="B52" s="202"/>
      <c r="C52" s="88"/>
      <c r="D52" s="88"/>
      <c r="E52" s="93">
        <v>150</v>
      </c>
    </row>
    <row r="53" spans="1:5" ht="16.5">
      <c r="A53" s="136" t="s">
        <v>20</v>
      </c>
      <c r="B53" s="203"/>
      <c r="C53" s="88"/>
      <c r="D53" s="88"/>
      <c r="E53" s="97"/>
    </row>
    <row r="54" spans="1:5" ht="16.5">
      <c r="A54" s="137" t="s">
        <v>84</v>
      </c>
      <c r="B54" s="203"/>
      <c r="C54" s="88"/>
      <c r="D54" s="88"/>
      <c r="E54" s="93"/>
    </row>
    <row r="55" spans="1:5" ht="16.5">
      <c r="A55" s="138" t="s">
        <v>39</v>
      </c>
      <c r="B55" s="204"/>
      <c r="C55" s="88"/>
      <c r="D55" s="88"/>
      <c r="E55" s="93">
        <v>250</v>
      </c>
    </row>
    <row r="56" spans="1:5" ht="16.5">
      <c r="A56" s="138" t="s">
        <v>85</v>
      </c>
      <c r="B56" s="204"/>
      <c r="C56" s="88"/>
      <c r="D56" s="88"/>
      <c r="E56" s="93">
        <v>3000</v>
      </c>
    </row>
    <row r="57" spans="1:5" ht="16.5">
      <c r="A57" s="136" t="s">
        <v>21</v>
      </c>
      <c r="B57" s="203"/>
      <c r="C57" s="88"/>
      <c r="D57" s="88"/>
      <c r="E57" s="93"/>
    </row>
    <row r="58" spans="1:5" ht="16.5">
      <c r="A58" s="41" t="s">
        <v>19</v>
      </c>
      <c r="B58" s="203"/>
      <c r="C58" s="88"/>
      <c r="D58" s="88"/>
      <c r="E58" s="93">
        <v>340</v>
      </c>
    </row>
    <row r="59" spans="1:5" s="2" customFormat="1" ht="16.5">
      <c r="A59" s="3" t="s">
        <v>88</v>
      </c>
      <c r="B59" s="3"/>
      <c r="C59" s="1"/>
      <c r="D59" s="1"/>
      <c r="E59" s="105">
        <f>SUM(E14:E58)</f>
        <v>90440</v>
      </c>
    </row>
    <row r="60" spans="1:5" s="2" customFormat="1" ht="16.5">
      <c r="A60" s="3" t="s">
        <v>97</v>
      </c>
      <c r="B60" s="3"/>
      <c r="C60" s="8"/>
      <c r="D60" s="8"/>
      <c r="E60" s="99">
        <v>0.45</v>
      </c>
    </row>
    <row r="61" spans="1:5" s="2" customFormat="1" ht="16.5">
      <c r="A61" s="2" t="s">
        <v>86</v>
      </c>
      <c r="C61" s="1"/>
      <c r="D61" s="1"/>
      <c r="E61" s="106">
        <f>E59*E60</f>
        <v>40698</v>
      </c>
    </row>
    <row r="62" spans="1:5" s="2" customFormat="1" ht="16.5">
      <c r="A62" s="3"/>
      <c r="B62" s="3"/>
      <c r="C62" s="8"/>
      <c r="D62" s="8"/>
      <c r="E62" s="100"/>
    </row>
    <row r="63" spans="1:5" s="2" customFormat="1" ht="17.25" thickBot="1">
      <c r="A63" s="3" t="s">
        <v>87</v>
      </c>
      <c r="B63" s="3"/>
      <c r="C63" s="8"/>
      <c r="D63" s="8"/>
      <c r="E63" s="101">
        <f>E59+E61</f>
        <v>131138</v>
      </c>
    </row>
    <row r="64" ht="17.25" thickTop="1">
      <c r="E64" s="4"/>
    </row>
    <row r="65" spans="1:5" ht="16.5">
      <c r="A65" s="2" t="s">
        <v>89</v>
      </c>
      <c r="B65"/>
      <c r="C65"/>
      <c r="D65"/>
      <c r="E65"/>
    </row>
    <row r="66" spans="1:5" ht="16.5">
      <c r="A66" s="98" t="s">
        <v>99</v>
      </c>
      <c r="B66"/>
      <c r="C66"/>
      <c r="D66"/>
      <c r="E66"/>
    </row>
    <row r="67" spans="1:5" ht="16.5">
      <c r="A67"/>
      <c r="B67"/>
      <c r="C67"/>
      <c r="D67"/>
      <c r="E67"/>
    </row>
    <row r="68" spans="1:5" ht="16.5">
      <c r="A68"/>
      <c r="B68"/>
      <c r="C68"/>
      <c r="D68"/>
      <c r="E68"/>
    </row>
    <row r="69" spans="1:5" ht="16.5">
      <c r="A69"/>
      <c r="B69"/>
      <c r="C69"/>
      <c r="D69"/>
      <c r="E69"/>
    </row>
    <row r="70" spans="1:5" ht="16.5">
      <c r="A70"/>
      <c r="B70"/>
      <c r="C70"/>
      <c r="D70"/>
      <c r="E70"/>
    </row>
    <row r="71" spans="1:5" ht="16.5">
      <c r="A71"/>
      <c r="B71"/>
      <c r="C71"/>
      <c r="D71"/>
      <c r="E71"/>
    </row>
  </sheetData>
  <sheetProtection/>
  <mergeCells count="8">
    <mergeCell ref="C9:E9"/>
    <mergeCell ref="D12:D13"/>
    <mergeCell ref="A1:E1"/>
    <mergeCell ref="A5:E5"/>
    <mergeCell ref="A6:E6"/>
    <mergeCell ref="A7:E7"/>
    <mergeCell ref="A2:E2"/>
    <mergeCell ref="A3:E3"/>
  </mergeCells>
  <printOptions/>
  <pageMargins left="0.5" right="0.5" top="0.5" bottom="0.5" header="0.25" footer="0.25"/>
  <pageSetup fitToHeight="1" fitToWidth="1"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SheetLayoutView="100" zoomScalePageLayoutView="0" workbookViewId="0" topLeftCell="A4">
      <pane xSplit="1" ySplit="10" topLeftCell="B14" activePane="bottomRight" state="frozen"/>
      <selection pane="topLeft" activeCell="A4" sqref="A4"/>
      <selection pane="topRight" activeCell="B4" sqref="B4"/>
      <selection pane="bottomLeft" activeCell="A14" sqref="A14"/>
      <selection pane="bottomRight" activeCell="I4" sqref="I4"/>
    </sheetView>
  </sheetViews>
  <sheetFormatPr defaultColWidth="9.140625" defaultRowHeight="12.75"/>
  <cols>
    <col min="1" max="1" width="45.421875" style="1" bestFit="1" customWidth="1"/>
    <col min="2" max="2" width="45.421875" style="1" customWidth="1"/>
    <col min="3" max="3" width="9.421875" style="1" customWidth="1"/>
    <col min="4" max="4" width="12.57421875" style="1" bestFit="1" customWidth="1"/>
    <col min="5" max="5" width="11.8515625" style="1" customWidth="1"/>
    <col min="6" max="6" width="9.7109375" style="1" customWidth="1"/>
    <col min="7" max="7" width="12.140625" style="1" bestFit="1" customWidth="1"/>
    <col min="8" max="8" width="11.7109375" style="1" customWidth="1"/>
    <col min="9" max="9" width="10.00390625" style="1" customWidth="1"/>
    <col min="10" max="10" width="12.00390625" style="1" bestFit="1" customWidth="1"/>
    <col min="11" max="11" width="11.8515625" style="1" customWidth="1"/>
    <col min="12" max="16384" width="9.140625" style="1" customWidth="1"/>
  </cols>
  <sheetData>
    <row r="1" spans="1:11" ht="45" customHeight="1" thickBot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9.5" thickBot="1">
      <c r="A2" s="207" t="s">
        <v>40</v>
      </c>
      <c r="B2" s="228"/>
      <c r="C2" s="208"/>
      <c r="D2" s="208"/>
      <c r="E2" s="208"/>
      <c r="F2" s="208"/>
      <c r="G2" s="208"/>
      <c r="H2" s="208"/>
      <c r="I2" s="238"/>
      <c r="J2" s="238"/>
      <c r="K2" s="239"/>
    </row>
    <row r="3" spans="1:11" ht="17.25">
      <c r="A3" s="240" t="s">
        <v>104</v>
      </c>
      <c r="B3" s="240"/>
      <c r="C3" s="241"/>
      <c r="D3" s="241"/>
      <c r="E3" s="241"/>
      <c r="F3" s="241"/>
      <c r="G3" s="241"/>
      <c r="H3" s="241"/>
      <c r="I3" s="242"/>
      <c r="J3" s="242"/>
      <c r="K3" s="242"/>
    </row>
    <row r="4" spans="1:11" ht="7.5" customHeight="1" thickBot="1">
      <c r="A4" s="16"/>
      <c r="B4" s="16"/>
      <c r="C4" s="17"/>
      <c r="D4" s="17"/>
      <c r="E4" s="17"/>
      <c r="F4" s="17"/>
      <c r="G4" s="17"/>
      <c r="H4" s="17"/>
      <c r="I4" s="18"/>
      <c r="J4" s="18"/>
      <c r="K4" s="18"/>
    </row>
    <row r="5" spans="1:11" ht="17.25">
      <c r="A5" s="216" t="str">
        <f>'Initial Investment Cost Data'!A5:E5</f>
        <v>Care of Adult Diabetics in a Medical Managed Care Organization</v>
      </c>
      <c r="B5" s="217"/>
      <c r="C5" s="232"/>
      <c r="D5" s="232"/>
      <c r="E5" s="232"/>
      <c r="F5" s="232"/>
      <c r="G5" s="232"/>
      <c r="H5" s="232"/>
      <c r="I5" s="233"/>
      <c r="J5" s="233"/>
      <c r="K5" s="234"/>
    </row>
    <row r="6" spans="1:11" ht="17.25">
      <c r="A6" s="220" t="str">
        <f>'Initial Investment Cost Data'!A6:E6</f>
        <v>Exemplar Health Plan</v>
      </c>
      <c r="B6" s="221"/>
      <c r="C6" s="235"/>
      <c r="D6" s="235"/>
      <c r="E6" s="235"/>
      <c r="F6" s="235"/>
      <c r="G6" s="235"/>
      <c r="H6" s="235"/>
      <c r="I6" s="236"/>
      <c r="J6" s="236"/>
      <c r="K6" s="237"/>
    </row>
    <row r="7" spans="1:11" ht="18" thickBot="1">
      <c r="A7" s="224" t="str">
        <f>'Initial Investment Cost Data'!A7:E7</f>
        <v>Gotham, New York</v>
      </c>
      <c r="B7" s="225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7.5" customHeight="1">
      <c r="A8" s="16"/>
      <c r="B8" s="16"/>
      <c r="C8" s="17"/>
      <c r="D8" s="17"/>
      <c r="E8" s="17"/>
      <c r="F8" s="17"/>
      <c r="G8" s="17"/>
      <c r="H8" s="17"/>
      <c r="I8" s="18"/>
      <c r="J8" s="18"/>
      <c r="K8" s="18"/>
    </row>
    <row r="9" spans="1:2" ht="19.5" customHeight="1" thickBot="1">
      <c r="A9" s="10"/>
      <c r="B9" s="10"/>
    </row>
    <row r="10" spans="3:11" ht="21" customHeight="1" thickBot="1">
      <c r="C10" s="246" t="s">
        <v>22</v>
      </c>
      <c r="D10" s="247"/>
      <c r="E10" s="248"/>
      <c r="F10" s="246" t="s">
        <v>23</v>
      </c>
      <c r="G10" s="247"/>
      <c r="H10" s="248"/>
      <c r="I10" s="246" t="s">
        <v>100</v>
      </c>
      <c r="J10" s="247"/>
      <c r="K10" s="248"/>
    </row>
    <row r="11" spans="1:11" ht="17.25" thickBot="1">
      <c r="A11" s="2" t="s">
        <v>54</v>
      </c>
      <c r="B11" s="39" t="s">
        <v>53</v>
      </c>
      <c r="C11" s="251" t="s">
        <v>148</v>
      </c>
      <c r="D11" s="252"/>
      <c r="E11" s="253"/>
      <c r="F11" s="251" t="s">
        <v>149</v>
      </c>
      <c r="G11" s="252"/>
      <c r="H11" s="253"/>
      <c r="I11" s="251" t="s">
        <v>150</v>
      </c>
      <c r="J11" s="252"/>
      <c r="K11" s="253"/>
    </row>
    <row r="12" spans="1:11" ht="15.75" customHeight="1">
      <c r="A12" s="77" t="s">
        <v>0</v>
      </c>
      <c r="B12" s="78"/>
      <c r="C12" s="111"/>
      <c r="D12" s="254" t="s">
        <v>80</v>
      </c>
      <c r="E12" s="111"/>
      <c r="F12" s="111"/>
      <c r="G12" s="249" t="s">
        <v>80</v>
      </c>
      <c r="H12" s="107"/>
      <c r="I12" s="111"/>
      <c r="J12" s="249" t="s">
        <v>80</v>
      </c>
      <c r="K12" s="107"/>
    </row>
    <row r="13" spans="1:11" ht="15" customHeight="1">
      <c r="A13" s="40" t="s">
        <v>26</v>
      </c>
      <c r="B13" s="108" t="s">
        <v>79</v>
      </c>
      <c r="C13" s="110" t="s">
        <v>24</v>
      </c>
      <c r="D13" s="255"/>
      <c r="E13" s="113" t="s">
        <v>25</v>
      </c>
      <c r="F13" s="110" t="s">
        <v>24</v>
      </c>
      <c r="G13" s="250"/>
      <c r="H13" s="109" t="s">
        <v>25</v>
      </c>
      <c r="I13" s="110" t="s">
        <v>24</v>
      </c>
      <c r="J13" s="250"/>
      <c r="K13" s="109" t="s">
        <v>25</v>
      </c>
    </row>
    <row r="14" spans="1:11" ht="15" customHeight="1">
      <c r="A14" s="134" t="s">
        <v>27</v>
      </c>
      <c r="B14" s="202"/>
      <c r="C14" s="194">
        <v>0.05</v>
      </c>
      <c r="D14" s="94">
        <v>260000</v>
      </c>
      <c r="E14" s="103">
        <f>C14*D14</f>
        <v>13000</v>
      </c>
      <c r="F14" s="198">
        <v>0.05</v>
      </c>
      <c r="G14" s="117">
        <v>270400</v>
      </c>
      <c r="H14" s="123">
        <f>F14*G14</f>
        <v>13520</v>
      </c>
      <c r="I14" s="194">
        <v>0.05</v>
      </c>
      <c r="J14" s="117">
        <v>281216</v>
      </c>
      <c r="K14" s="125">
        <f>I14*J14</f>
        <v>14060.800000000001</v>
      </c>
    </row>
    <row r="15" spans="1:11" ht="15" customHeight="1">
      <c r="A15" s="134" t="s">
        <v>7</v>
      </c>
      <c r="B15" s="202"/>
      <c r="C15" s="194">
        <v>0.6</v>
      </c>
      <c r="D15" s="90">
        <v>119600</v>
      </c>
      <c r="E15" s="104">
        <f>C15*D15</f>
        <v>71760</v>
      </c>
      <c r="F15" s="198">
        <v>0.6</v>
      </c>
      <c r="G15" s="93">
        <v>124384</v>
      </c>
      <c r="H15" s="124">
        <f>F15*G15</f>
        <v>74630.4</v>
      </c>
      <c r="I15" s="194">
        <v>0.6</v>
      </c>
      <c r="J15" s="93">
        <v>129360</v>
      </c>
      <c r="K15" s="126">
        <f>I15*J15</f>
        <v>77616</v>
      </c>
    </row>
    <row r="16" spans="1:11" ht="15" customHeight="1">
      <c r="A16" s="134" t="s">
        <v>28</v>
      </c>
      <c r="B16" s="202"/>
      <c r="C16" s="194">
        <v>0</v>
      </c>
      <c r="D16" s="90"/>
      <c r="E16" s="104">
        <f aca="true" t="shared" si="0" ref="E16:E41">C16*D16</f>
        <v>0</v>
      </c>
      <c r="F16" s="198">
        <v>0</v>
      </c>
      <c r="G16" s="93"/>
      <c r="H16" s="124">
        <f aca="true" t="shared" si="1" ref="H16:H41">F16*G16</f>
        <v>0</v>
      </c>
      <c r="I16" s="194">
        <v>0</v>
      </c>
      <c r="J16" s="93"/>
      <c r="K16" s="126">
        <f aca="true" t="shared" si="2" ref="K16:K41">I16*J16</f>
        <v>0</v>
      </c>
    </row>
    <row r="17" spans="1:11" ht="15" customHeight="1">
      <c r="A17" s="134" t="s">
        <v>29</v>
      </c>
      <c r="B17" s="202"/>
      <c r="C17" s="194">
        <v>0.03</v>
      </c>
      <c r="D17" s="90">
        <v>54167</v>
      </c>
      <c r="E17" s="104">
        <f t="shared" si="0"/>
        <v>1625.01</v>
      </c>
      <c r="F17" s="198">
        <v>0.03</v>
      </c>
      <c r="G17" s="93">
        <v>56867</v>
      </c>
      <c r="H17" s="124">
        <f t="shared" si="1"/>
        <v>1706.01</v>
      </c>
      <c r="I17" s="194">
        <v>0.03</v>
      </c>
      <c r="J17" s="93">
        <v>59733</v>
      </c>
      <c r="K17" s="126">
        <f t="shared" si="2"/>
        <v>1791.99</v>
      </c>
    </row>
    <row r="18" spans="1:11" ht="15" customHeight="1">
      <c r="A18" s="134" t="s">
        <v>30</v>
      </c>
      <c r="B18" s="202"/>
      <c r="C18" s="194">
        <v>0</v>
      </c>
      <c r="D18" s="90"/>
      <c r="E18" s="104">
        <f t="shared" si="0"/>
        <v>0</v>
      </c>
      <c r="F18" s="198">
        <v>0</v>
      </c>
      <c r="G18" s="93"/>
      <c r="H18" s="124">
        <f t="shared" si="1"/>
        <v>0</v>
      </c>
      <c r="I18" s="194">
        <v>0</v>
      </c>
      <c r="J18" s="93"/>
      <c r="K18" s="126">
        <f t="shared" si="2"/>
        <v>0</v>
      </c>
    </row>
    <row r="19" spans="1:11" ht="15" customHeight="1">
      <c r="A19" s="134" t="s">
        <v>36</v>
      </c>
      <c r="B19" s="202"/>
      <c r="C19" s="194">
        <v>0</v>
      </c>
      <c r="D19" s="90"/>
      <c r="E19" s="104">
        <f t="shared" si="0"/>
        <v>0</v>
      </c>
      <c r="F19" s="198">
        <v>0</v>
      </c>
      <c r="G19" s="93"/>
      <c r="H19" s="124">
        <f t="shared" si="1"/>
        <v>0</v>
      </c>
      <c r="I19" s="194">
        <v>0</v>
      </c>
      <c r="J19" s="93"/>
      <c r="K19" s="126">
        <f t="shared" si="2"/>
        <v>0</v>
      </c>
    </row>
    <row r="20" spans="1:11" ht="15" customHeight="1">
      <c r="A20" s="135" t="s">
        <v>31</v>
      </c>
      <c r="B20" s="202"/>
      <c r="C20" s="197"/>
      <c r="D20" s="122"/>
      <c r="E20" s="95"/>
      <c r="F20" s="199"/>
      <c r="G20" s="97"/>
      <c r="H20" s="118"/>
      <c r="I20" s="197"/>
      <c r="J20" s="97"/>
      <c r="K20" s="119"/>
    </row>
    <row r="21" spans="1:11" ht="15" customHeight="1">
      <c r="A21" s="134" t="s">
        <v>6</v>
      </c>
      <c r="B21" s="202"/>
      <c r="C21" s="194">
        <v>0.05</v>
      </c>
      <c r="D21" s="90">
        <v>71500</v>
      </c>
      <c r="E21" s="104">
        <f t="shared" si="0"/>
        <v>3575</v>
      </c>
      <c r="F21" s="198">
        <v>0.05</v>
      </c>
      <c r="G21" s="93">
        <v>78650</v>
      </c>
      <c r="H21" s="124">
        <f t="shared" si="1"/>
        <v>3932.5</v>
      </c>
      <c r="I21" s="194">
        <v>0.05</v>
      </c>
      <c r="J21" s="93">
        <v>84942</v>
      </c>
      <c r="K21" s="126">
        <f t="shared" si="2"/>
        <v>4247.1</v>
      </c>
    </row>
    <row r="22" spans="1:11" ht="15" customHeight="1">
      <c r="A22" s="134" t="s">
        <v>17</v>
      </c>
      <c r="B22" s="202"/>
      <c r="C22" s="194">
        <v>0.1</v>
      </c>
      <c r="D22" s="90">
        <v>77250</v>
      </c>
      <c r="E22" s="104">
        <f t="shared" si="0"/>
        <v>7725</v>
      </c>
      <c r="F22" s="198">
        <v>0.1</v>
      </c>
      <c r="G22" s="93">
        <v>80000</v>
      </c>
      <c r="H22" s="124">
        <f t="shared" si="1"/>
        <v>8000</v>
      </c>
      <c r="I22" s="194">
        <v>0.1</v>
      </c>
      <c r="J22" s="93">
        <v>75000</v>
      </c>
      <c r="K22" s="126">
        <f t="shared" si="2"/>
        <v>7500</v>
      </c>
    </row>
    <row r="23" spans="1:11" ht="15" customHeight="1">
      <c r="A23" s="134" t="s">
        <v>18</v>
      </c>
      <c r="B23" s="202"/>
      <c r="C23" s="194">
        <v>0.03</v>
      </c>
      <c r="D23" s="90">
        <v>92000</v>
      </c>
      <c r="E23" s="104">
        <f t="shared" si="0"/>
        <v>2760</v>
      </c>
      <c r="F23" s="198">
        <v>0.03</v>
      </c>
      <c r="G23" s="93">
        <v>95000</v>
      </c>
      <c r="H23" s="124">
        <f t="shared" si="1"/>
        <v>2850</v>
      </c>
      <c r="I23" s="194">
        <v>0.03</v>
      </c>
      <c r="J23" s="93">
        <v>97600</v>
      </c>
      <c r="K23" s="126">
        <f t="shared" si="2"/>
        <v>2928</v>
      </c>
    </row>
    <row r="24" spans="1:11" ht="15" customHeight="1">
      <c r="A24" s="134" t="s">
        <v>37</v>
      </c>
      <c r="B24" s="202" t="s">
        <v>147</v>
      </c>
      <c r="C24" s="194">
        <v>0.05</v>
      </c>
      <c r="D24" s="90">
        <v>65250</v>
      </c>
      <c r="E24" s="104">
        <f t="shared" si="0"/>
        <v>3262.5</v>
      </c>
      <c r="F24" s="198">
        <v>0.05</v>
      </c>
      <c r="G24" s="93">
        <v>70000</v>
      </c>
      <c r="H24" s="124">
        <f t="shared" si="1"/>
        <v>3500</v>
      </c>
      <c r="I24" s="194">
        <v>0.05</v>
      </c>
      <c r="J24" s="93">
        <v>74500</v>
      </c>
      <c r="K24" s="126">
        <f t="shared" si="2"/>
        <v>3725</v>
      </c>
    </row>
    <row r="25" spans="1:11" ht="15" customHeight="1">
      <c r="A25" s="135" t="s">
        <v>1</v>
      </c>
      <c r="B25" s="202"/>
      <c r="C25" s="197"/>
      <c r="D25" s="122"/>
      <c r="E25" s="95"/>
      <c r="F25" s="199"/>
      <c r="G25" s="97"/>
      <c r="H25" s="118"/>
      <c r="I25" s="197"/>
      <c r="J25" s="97"/>
      <c r="K25" s="119"/>
    </row>
    <row r="26" spans="1:11" ht="15" customHeight="1">
      <c r="A26" s="134" t="s">
        <v>8</v>
      </c>
      <c r="B26" s="202"/>
      <c r="C26" s="194">
        <v>0</v>
      </c>
      <c r="D26" s="90"/>
      <c r="E26" s="104">
        <f t="shared" si="0"/>
        <v>0</v>
      </c>
      <c r="F26" s="198">
        <v>0</v>
      </c>
      <c r="G26" s="93"/>
      <c r="H26" s="124">
        <f t="shared" si="1"/>
        <v>0</v>
      </c>
      <c r="I26" s="194">
        <v>0</v>
      </c>
      <c r="J26" s="93"/>
      <c r="K26" s="126">
        <f t="shared" si="2"/>
        <v>0</v>
      </c>
    </row>
    <row r="27" spans="1:11" ht="15" customHeight="1">
      <c r="A27" s="134" t="s">
        <v>9</v>
      </c>
      <c r="B27" s="202"/>
      <c r="C27" s="194">
        <v>0</v>
      </c>
      <c r="D27" s="90"/>
      <c r="E27" s="104">
        <f t="shared" si="0"/>
        <v>0</v>
      </c>
      <c r="F27" s="198">
        <v>0</v>
      </c>
      <c r="G27" s="93"/>
      <c r="H27" s="124">
        <f t="shared" si="1"/>
        <v>0</v>
      </c>
      <c r="I27" s="194">
        <v>0</v>
      </c>
      <c r="J27" s="93"/>
      <c r="K27" s="126">
        <f t="shared" si="2"/>
        <v>0</v>
      </c>
    </row>
    <row r="28" spans="1:11" ht="15" customHeight="1">
      <c r="A28" s="134" t="s">
        <v>13</v>
      </c>
      <c r="B28" s="202"/>
      <c r="C28" s="194">
        <v>0</v>
      </c>
      <c r="D28" s="90"/>
      <c r="E28" s="104">
        <f t="shared" si="0"/>
        <v>0</v>
      </c>
      <c r="F28" s="198">
        <v>0</v>
      </c>
      <c r="G28" s="93"/>
      <c r="H28" s="124">
        <f t="shared" si="1"/>
        <v>0</v>
      </c>
      <c r="I28" s="194">
        <v>0</v>
      </c>
      <c r="J28" s="93"/>
      <c r="K28" s="126">
        <f t="shared" si="2"/>
        <v>0</v>
      </c>
    </row>
    <row r="29" spans="1:11" ht="15" customHeight="1">
      <c r="A29" s="134" t="s">
        <v>14</v>
      </c>
      <c r="B29" s="202"/>
      <c r="C29" s="194">
        <v>0</v>
      </c>
      <c r="D29" s="90"/>
      <c r="E29" s="104">
        <f t="shared" si="0"/>
        <v>0</v>
      </c>
      <c r="F29" s="198">
        <v>0</v>
      </c>
      <c r="G29" s="93"/>
      <c r="H29" s="124">
        <f t="shared" si="1"/>
        <v>0</v>
      </c>
      <c r="I29" s="194">
        <v>0</v>
      </c>
      <c r="J29" s="93"/>
      <c r="K29" s="126">
        <f t="shared" si="2"/>
        <v>0</v>
      </c>
    </row>
    <row r="30" spans="1:11" ht="15" customHeight="1">
      <c r="A30" s="134" t="s">
        <v>15</v>
      </c>
      <c r="B30" s="202"/>
      <c r="C30" s="194">
        <v>0</v>
      </c>
      <c r="D30" s="90"/>
      <c r="E30" s="104">
        <f t="shared" si="0"/>
        <v>0</v>
      </c>
      <c r="F30" s="198">
        <v>0</v>
      </c>
      <c r="G30" s="93"/>
      <c r="H30" s="124">
        <f t="shared" si="1"/>
        <v>0</v>
      </c>
      <c r="I30" s="194">
        <v>0</v>
      </c>
      <c r="J30" s="93"/>
      <c r="K30" s="126">
        <f t="shared" si="2"/>
        <v>0</v>
      </c>
    </row>
    <row r="31" spans="1:11" ht="15" customHeight="1">
      <c r="A31" s="134" t="s">
        <v>10</v>
      </c>
      <c r="B31" s="202"/>
      <c r="C31" s="194">
        <v>1</v>
      </c>
      <c r="D31" s="90">
        <v>12000</v>
      </c>
      <c r="E31" s="104">
        <f t="shared" si="0"/>
        <v>12000</v>
      </c>
      <c r="F31" s="198">
        <v>1</v>
      </c>
      <c r="G31" s="93">
        <v>12000</v>
      </c>
      <c r="H31" s="124">
        <f t="shared" si="1"/>
        <v>12000</v>
      </c>
      <c r="I31" s="194">
        <v>1</v>
      </c>
      <c r="J31" s="93">
        <v>12000</v>
      </c>
      <c r="K31" s="126">
        <f t="shared" si="2"/>
        <v>12000</v>
      </c>
    </row>
    <row r="32" spans="1:11" ht="15" customHeight="1">
      <c r="A32" s="134" t="s">
        <v>16</v>
      </c>
      <c r="B32" s="202"/>
      <c r="C32" s="194">
        <v>0.2</v>
      </c>
      <c r="D32" s="90">
        <v>93250</v>
      </c>
      <c r="E32" s="104">
        <f t="shared" si="0"/>
        <v>18650</v>
      </c>
      <c r="F32" s="200">
        <v>0.2</v>
      </c>
      <c r="G32" s="93">
        <v>96048</v>
      </c>
      <c r="H32" s="124">
        <f t="shared" si="1"/>
        <v>19209.600000000002</v>
      </c>
      <c r="I32" s="194">
        <v>0.2</v>
      </c>
      <c r="J32" s="93">
        <v>99000</v>
      </c>
      <c r="K32" s="126">
        <f t="shared" si="2"/>
        <v>19800</v>
      </c>
    </row>
    <row r="33" spans="1:11" ht="15" customHeight="1">
      <c r="A33" s="134" t="s">
        <v>32</v>
      </c>
      <c r="B33" s="202"/>
      <c r="C33" s="194">
        <v>1</v>
      </c>
      <c r="D33" s="90">
        <v>32500</v>
      </c>
      <c r="E33" s="104">
        <f t="shared" si="0"/>
        <v>32500</v>
      </c>
      <c r="F33" s="200">
        <v>1</v>
      </c>
      <c r="G33" s="93">
        <v>33475</v>
      </c>
      <c r="H33" s="124">
        <f t="shared" si="1"/>
        <v>33475</v>
      </c>
      <c r="I33" s="194">
        <v>1</v>
      </c>
      <c r="J33" s="93">
        <v>34480</v>
      </c>
      <c r="K33" s="126">
        <f t="shared" si="2"/>
        <v>34480</v>
      </c>
    </row>
    <row r="34" spans="1:11" ht="15" customHeight="1">
      <c r="A34" s="134" t="s">
        <v>34</v>
      </c>
      <c r="B34" s="202" t="s">
        <v>151</v>
      </c>
      <c r="C34" s="194">
        <v>2</v>
      </c>
      <c r="D34" s="90">
        <v>5000</v>
      </c>
      <c r="E34" s="104">
        <f t="shared" si="0"/>
        <v>10000</v>
      </c>
      <c r="F34" s="200">
        <v>2</v>
      </c>
      <c r="G34" s="93">
        <v>5250</v>
      </c>
      <c r="H34" s="124">
        <f t="shared" si="1"/>
        <v>10500</v>
      </c>
      <c r="I34" s="194">
        <v>2</v>
      </c>
      <c r="J34" s="93">
        <v>5400</v>
      </c>
      <c r="K34" s="126">
        <f t="shared" si="2"/>
        <v>10800</v>
      </c>
    </row>
    <row r="35" spans="1:11" ht="15" customHeight="1">
      <c r="A35" s="135" t="s">
        <v>2</v>
      </c>
      <c r="B35" s="202"/>
      <c r="C35" s="197"/>
      <c r="D35" s="122"/>
      <c r="E35" s="95"/>
      <c r="F35" s="201"/>
      <c r="G35" s="97"/>
      <c r="H35" s="118"/>
      <c r="I35" s="197"/>
      <c r="J35" s="97"/>
      <c r="K35" s="119"/>
    </row>
    <row r="36" spans="1:11" ht="15" customHeight="1">
      <c r="A36" s="134" t="s">
        <v>4</v>
      </c>
      <c r="B36" s="202"/>
      <c r="C36" s="194">
        <v>2.5</v>
      </c>
      <c r="D36" s="90">
        <v>76000</v>
      </c>
      <c r="E36" s="104">
        <f t="shared" si="0"/>
        <v>190000</v>
      </c>
      <c r="F36" s="200">
        <v>2.5</v>
      </c>
      <c r="G36" s="93">
        <v>79060</v>
      </c>
      <c r="H36" s="124">
        <f t="shared" si="1"/>
        <v>197650</v>
      </c>
      <c r="I36" s="194">
        <v>2.5</v>
      </c>
      <c r="J36" s="93">
        <v>82992</v>
      </c>
      <c r="K36" s="126">
        <f t="shared" si="2"/>
        <v>207480</v>
      </c>
    </row>
    <row r="37" spans="1:11" ht="15" customHeight="1">
      <c r="A37" s="134" t="s">
        <v>5</v>
      </c>
      <c r="B37" s="202"/>
      <c r="C37" s="194">
        <v>1</v>
      </c>
      <c r="D37" s="90">
        <v>63000</v>
      </c>
      <c r="E37" s="104">
        <f t="shared" si="0"/>
        <v>63000</v>
      </c>
      <c r="F37" s="200">
        <v>1</v>
      </c>
      <c r="G37" s="93">
        <v>64890</v>
      </c>
      <c r="H37" s="124">
        <f t="shared" si="1"/>
        <v>64890</v>
      </c>
      <c r="I37" s="194">
        <v>1</v>
      </c>
      <c r="J37" s="93">
        <v>62500</v>
      </c>
      <c r="K37" s="126">
        <f t="shared" si="2"/>
        <v>62500</v>
      </c>
    </row>
    <row r="38" spans="1:11" ht="15" customHeight="1">
      <c r="A38" s="134" t="s">
        <v>11</v>
      </c>
      <c r="B38" s="202"/>
      <c r="C38" s="194">
        <v>0.25</v>
      </c>
      <c r="D38" s="90">
        <v>55000</v>
      </c>
      <c r="E38" s="104">
        <f t="shared" si="0"/>
        <v>13750</v>
      </c>
      <c r="F38" s="200">
        <v>0.25</v>
      </c>
      <c r="G38" s="93">
        <v>56100</v>
      </c>
      <c r="H38" s="124">
        <f t="shared" si="1"/>
        <v>14025</v>
      </c>
      <c r="I38" s="194">
        <v>0.25</v>
      </c>
      <c r="J38" s="93">
        <v>57780</v>
      </c>
      <c r="K38" s="126">
        <f t="shared" si="2"/>
        <v>14445</v>
      </c>
    </row>
    <row r="39" spans="1:11" ht="15" customHeight="1">
      <c r="A39" s="134" t="s">
        <v>12</v>
      </c>
      <c r="B39" s="202"/>
      <c r="C39" s="194">
        <v>0</v>
      </c>
      <c r="D39" s="90"/>
      <c r="E39" s="104">
        <f t="shared" si="0"/>
        <v>0</v>
      </c>
      <c r="F39" s="200">
        <v>0</v>
      </c>
      <c r="G39" s="93"/>
      <c r="H39" s="124">
        <f t="shared" si="1"/>
        <v>0</v>
      </c>
      <c r="I39" s="194">
        <v>0</v>
      </c>
      <c r="J39" s="93"/>
      <c r="K39" s="126">
        <f t="shared" si="2"/>
        <v>0</v>
      </c>
    </row>
    <row r="40" spans="1:11" ht="15" customHeight="1">
      <c r="A40" s="134" t="s">
        <v>33</v>
      </c>
      <c r="B40" s="202"/>
      <c r="C40" s="194">
        <v>0</v>
      </c>
      <c r="D40" s="90"/>
      <c r="E40" s="104">
        <f t="shared" si="0"/>
        <v>0</v>
      </c>
      <c r="F40" s="200">
        <v>0</v>
      </c>
      <c r="G40" s="93"/>
      <c r="H40" s="124">
        <f t="shared" si="1"/>
        <v>0</v>
      </c>
      <c r="I40" s="194">
        <v>0</v>
      </c>
      <c r="J40" s="93"/>
      <c r="K40" s="126">
        <f t="shared" si="2"/>
        <v>0</v>
      </c>
    </row>
    <row r="41" spans="1:11" ht="15" customHeight="1">
      <c r="A41" s="134" t="s">
        <v>38</v>
      </c>
      <c r="B41" s="202"/>
      <c r="C41" s="194">
        <v>0</v>
      </c>
      <c r="D41" s="90"/>
      <c r="E41" s="104">
        <f t="shared" si="0"/>
        <v>0</v>
      </c>
      <c r="F41" s="200">
        <v>0</v>
      </c>
      <c r="G41" s="93"/>
      <c r="H41" s="124">
        <f t="shared" si="1"/>
        <v>0</v>
      </c>
      <c r="I41" s="194">
        <v>0</v>
      </c>
      <c r="J41" s="93"/>
      <c r="K41" s="126">
        <f t="shared" si="2"/>
        <v>0</v>
      </c>
    </row>
    <row r="42" spans="1:11" ht="15" customHeight="1">
      <c r="A42" s="136" t="s">
        <v>83</v>
      </c>
      <c r="B42" s="203"/>
      <c r="C42" s="112"/>
      <c r="D42" s="112"/>
      <c r="E42" s="97"/>
      <c r="F42" s="114"/>
      <c r="G42" s="114"/>
      <c r="H42" s="97"/>
      <c r="I42" s="121"/>
      <c r="J42" s="121"/>
      <c r="K42" s="97"/>
    </row>
    <row r="43" spans="1:11" ht="15" customHeight="1">
      <c r="A43" s="137" t="s">
        <v>81</v>
      </c>
      <c r="B43" s="203"/>
      <c r="C43" s="112"/>
      <c r="D43" s="112"/>
      <c r="E43" s="93"/>
      <c r="F43" s="115"/>
      <c r="G43" s="115"/>
      <c r="H43" s="93"/>
      <c r="I43" s="112"/>
      <c r="J43" s="112"/>
      <c r="K43" s="93" t="s">
        <v>35</v>
      </c>
    </row>
    <row r="44" spans="1:11" ht="15" customHeight="1">
      <c r="A44" s="137" t="s">
        <v>82</v>
      </c>
      <c r="B44" s="202"/>
      <c r="C44" s="112"/>
      <c r="D44" s="112"/>
      <c r="E44" s="93"/>
      <c r="F44" s="114"/>
      <c r="G44" s="114"/>
      <c r="H44" s="93"/>
      <c r="I44" s="112"/>
      <c r="J44" s="112"/>
      <c r="K44" s="93"/>
    </row>
    <row r="45" spans="1:11" ht="15" customHeight="1">
      <c r="A45" s="136" t="s">
        <v>3</v>
      </c>
      <c r="B45" s="202"/>
      <c r="C45" s="112"/>
      <c r="D45" s="112"/>
      <c r="E45" s="97"/>
      <c r="F45" s="114"/>
      <c r="G45" s="114"/>
      <c r="H45" s="97"/>
      <c r="I45" s="121"/>
      <c r="J45" s="121"/>
      <c r="K45" s="97"/>
    </row>
    <row r="46" spans="1:11" ht="15" customHeight="1">
      <c r="A46" s="135" t="s">
        <v>90</v>
      </c>
      <c r="B46" s="202"/>
      <c r="C46" s="112"/>
      <c r="D46" s="112"/>
      <c r="E46" s="93">
        <v>2350</v>
      </c>
      <c r="F46" s="114"/>
      <c r="G46" s="114"/>
      <c r="H46" s="93">
        <v>1575</v>
      </c>
      <c r="I46" s="112"/>
      <c r="J46" s="112"/>
      <c r="K46" s="93">
        <v>2475</v>
      </c>
    </row>
    <row r="47" spans="1:11" ht="15" customHeight="1">
      <c r="A47" s="135" t="s">
        <v>91</v>
      </c>
      <c r="B47" s="202"/>
      <c r="C47" s="112"/>
      <c r="D47" s="112"/>
      <c r="E47" s="93">
        <v>650</v>
      </c>
      <c r="F47" s="114"/>
      <c r="G47" s="114"/>
      <c r="H47" s="93">
        <v>680</v>
      </c>
      <c r="I47" s="112"/>
      <c r="J47" s="112"/>
      <c r="K47" s="93">
        <v>720</v>
      </c>
    </row>
    <row r="48" spans="1:11" ht="15" customHeight="1">
      <c r="A48" s="135" t="s">
        <v>92</v>
      </c>
      <c r="B48" s="202"/>
      <c r="C48" s="112"/>
      <c r="D48" s="112"/>
      <c r="E48" s="93">
        <v>502</v>
      </c>
      <c r="F48" s="114"/>
      <c r="G48" s="114"/>
      <c r="H48" s="93">
        <v>512</v>
      </c>
      <c r="I48" s="112"/>
      <c r="J48" s="112"/>
      <c r="K48" s="93">
        <v>356</v>
      </c>
    </row>
    <row r="49" spans="1:11" ht="15" customHeight="1">
      <c r="A49" s="135" t="s">
        <v>93</v>
      </c>
      <c r="B49" s="202"/>
      <c r="C49" s="112"/>
      <c r="D49" s="112"/>
      <c r="E49" s="93">
        <v>2540</v>
      </c>
      <c r="F49" s="114"/>
      <c r="G49" s="114"/>
      <c r="H49" s="93">
        <v>1536</v>
      </c>
      <c r="I49" s="112"/>
      <c r="J49" s="112"/>
      <c r="K49" s="93">
        <v>1795</v>
      </c>
    </row>
    <row r="50" spans="1:11" ht="15" customHeight="1">
      <c r="A50" s="135" t="s">
        <v>94</v>
      </c>
      <c r="B50" s="203"/>
      <c r="C50" s="112"/>
      <c r="D50" s="112"/>
      <c r="E50" s="93"/>
      <c r="F50" s="114"/>
      <c r="G50" s="114"/>
      <c r="H50" s="93"/>
      <c r="I50" s="112"/>
      <c r="J50" s="112"/>
      <c r="K50" s="93"/>
    </row>
    <row r="51" spans="1:11" ht="15" customHeight="1">
      <c r="A51" s="135" t="s">
        <v>95</v>
      </c>
      <c r="B51" s="204"/>
      <c r="C51" s="112"/>
      <c r="D51" s="112"/>
      <c r="E51" s="93">
        <v>354</v>
      </c>
      <c r="F51" s="115"/>
      <c r="G51" s="115"/>
      <c r="H51" s="93">
        <v>650</v>
      </c>
      <c r="I51" s="112"/>
      <c r="J51" s="112"/>
      <c r="K51" s="93">
        <v>742</v>
      </c>
    </row>
    <row r="52" spans="1:11" ht="15" customHeight="1">
      <c r="A52" s="135" t="s">
        <v>96</v>
      </c>
      <c r="B52" s="203"/>
      <c r="C52" s="112"/>
      <c r="D52" s="112"/>
      <c r="E52" s="93">
        <v>1530</v>
      </c>
      <c r="F52" s="114"/>
      <c r="G52" s="114"/>
      <c r="H52" s="93">
        <v>1760</v>
      </c>
      <c r="I52" s="112"/>
      <c r="J52" s="112"/>
      <c r="K52" s="93">
        <v>1200</v>
      </c>
    </row>
    <row r="53" spans="1:11" ht="15" customHeight="1">
      <c r="A53" s="136" t="s">
        <v>20</v>
      </c>
      <c r="B53" s="203"/>
      <c r="C53" s="112"/>
      <c r="D53" s="112"/>
      <c r="E53" s="97"/>
      <c r="F53" s="114"/>
      <c r="G53" s="114"/>
      <c r="H53" s="97"/>
      <c r="I53" s="121"/>
      <c r="J53" s="121"/>
      <c r="K53" s="97"/>
    </row>
    <row r="54" spans="1:11" ht="15" customHeight="1">
      <c r="A54" s="137" t="s">
        <v>105</v>
      </c>
      <c r="B54" s="203"/>
      <c r="C54" s="112"/>
      <c r="D54" s="112"/>
      <c r="E54" s="93"/>
      <c r="F54" s="114"/>
      <c r="G54" s="114"/>
      <c r="H54" s="93"/>
      <c r="I54" s="112"/>
      <c r="J54" s="112"/>
      <c r="K54" s="93"/>
    </row>
    <row r="55" spans="1:11" ht="15" customHeight="1">
      <c r="A55" s="138" t="s">
        <v>39</v>
      </c>
      <c r="B55" s="203"/>
      <c r="C55" s="112"/>
      <c r="D55" s="112"/>
      <c r="E55" s="93"/>
      <c r="F55" s="114"/>
      <c r="G55" s="114"/>
      <c r="H55" s="93"/>
      <c r="I55" s="112"/>
      <c r="J55" s="112"/>
      <c r="K55" s="93"/>
    </row>
    <row r="56" spans="1:11" ht="15" customHeight="1">
      <c r="A56" s="138" t="s">
        <v>85</v>
      </c>
      <c r="B56" s="203"/>
      <c r="C56" s="112"/>
      <c r="D56" s="112"/>
      <c r="E56" s="93"/>
      <c r="F56" s="114"/>
      <c r="G56" s="114"/>
      <c r="H56" s="93"/>
      <c r="I56" s="112"/>
      <c r="J56" s="112"/>
      <c r="K56" s="93"/>
    </row>
    <row r="57" spans="1:11" ht="15" customHeight="1">
      <c r="A57" s="136" t="s">
        <v>21</v>
      </c>
      <c r="B57" s="203"/>
      <c r="C57" s="112"/>
      <c r="D57" s="112"/>
      <c r="E57" s="93"/>
      <c r="F57" s="114"/>
      <c r="G57" s="114"/>
      <c r="H57" s="93"/>
      <c r="I57" s="112"/>
      <c r="J57" s="112"/>
      <c r="K57" s="93"/>
    </row>
    <row r="58" spans="1:11" ht="15" customHeight="1">
      <c r="A58" s="41" t="s">
        <v>19</v>
      </c>
      <c r="B58" s="203"/>
      <c r="C58" s="112"/>
      <c r="D58" s="112"/>
      <c r="E58" s="120">
        <v>1463</v>
      </c>
      <c r="F58" s="116"/>
      <c r="G58" s="116"/>
      <c r="H58" s="120">
        <v>1980</v>
      </c>
      <c r="I58" s="112"/>
      <c r="J58" s="112"/>
      <c r="K58" s="120">
        <v>4500</v>
      </c>
    </row>
    <row r="59" spans="1:11" ht="15" customHeight="1">
      <c r="A59" s="3" t="s">
        <v>102</v>
      </c>
      <c r="B59" s="2"/>
      <c r="E59" s="127">
        <f>SUM(E14:E58)</f>
        <v>452996.51</v>
      </c>
      <c r="F59" s="36"/>
      <c r="G59" s="36"/>
      <c r="H59" s="127">
        <f>SUM(H14:H58)</f>
        <v>468581.51</v>
      </c>
      <c r="K59" s="127">
        <f>SUM(K14:K58)</f>
        <v>485161.89</v>
      </c>
    </row>
    <row r="60" spans="1:11" ht="15" customHeight="1">
      <c r="A60" s="3" t="s">
        <v>97</v>
      </c>
      <c r="B60" s="2"/>
      <c r="C60" s="5"/>
      <c r="D60" s="5"/>
      <c r="E60" s="128">
        <v>0.45</v>
      </c>
      <c r="F60" s="13"/>
      <c r="G60" s="13"/>
      <c r="H60" s="128">
        <v>0.45</v>
      </c>
      <c r="I60" s="20"/>
      <c r="J60" s="20"/>
      <c r="K60" s="128">
        <v>0.45</v>
      </c>
    </row>
    <row r="61" spans="1:11" ht="15" customHeight="1">
      <c r="A61" s="2" t="s">
        <v>101</v>
      </c>
      <c r="B61" s="2"/>
      <c r="E61" s="129">
        <f>E59*E60</f>
        <v>203848.4295</v>
      </c>
      <c r="F61" s="14"/>
      <c r="G61" s="14"/>
      <c r="H61" s="133">
        <f>H59*H60</f>
        <v>210861.6795</v>
      </c>
      <c r="K61" s="129">
        <f>K59*K60</f>
        <v>218322.8505</v>
      </c>
    </row>
    <row r="62" spans="1:11" ht="15" customHeight="1">
      <c r="A62" s="3"/>
      <c r="B62" s="5"/>
      <c r="C62" s="5"/>
      <c r="D62" s="5"/>
      <c r="E62" s="132"/>
      <c r="F62" s="7"/>
      <c r="G62" s="7"/>
      <c r="H62" s="130"/>
      <c r="I62" s="5"/>
      <c r="J62" s="5"/>
      <c r="K62" s="132"/>
    </row>
    <row r="63" spans="1:11" ht="15" customHeight="1" thickBot="1">
      <c r="A63" s="3" t="s">
        <v>103</v>
      </c>
      <c r="B63" s="2"/>
      <c r="C63" s="5"/>
      <c r="D63" s="5"/>
      <c r="E63" s="131">
        <f>E59+E61</f>
        <v>656844.9395</v>
      </c>
      <c r="F63" s="36"/>
      <c r="G63" s="36"/>
      <c r="H63" s="131">
        <f>H59+H61</f>
        <v>679443.1895</v>
      </c>
      <c r="I63" s="5"/>
      <c r="J63" s="5"/>
      <c r="K63" s="131">
        <f>K59+K61</f>
        <v>703484.7405000001</v>
      </c>
    </row>
    <row r="64" spans="1:11" ht="15" customHeight="1" thickTop="1">
      <c r="A64" s="2"/>
      <c r="B64" s="2"/>
      <c r="C64" s="5"/>
      <c r="D64" s="5"/>
      <c r="E64" s="36"/>
      <c r="F64" s="36"/>
      <c r="G64" s="36"/>
      <c r="H64" s="36"/>
      <c r="I64" s="5"/>
      <c r="J64" s="5"/>
      <c r="K64" s="36"/>
    </row>
    <row r="65" spans="1:11" ht="15" customHeight="1">
      <c r="A65" s="2" t="s">
        <v>89</v>
      </c>
      <c r="B65"/>
      <c r="C65"/>
      <c r="D65"/>
      <c r="E65"/>
      <c r="F65"/>
      <c r="G65"/>
      <c r="H65"/>
      <c r="I65"/>
      <c r="J65"/>
      <c r="K65"/>
    </row>
    <row r="66" spans="1:11" ht="16.5">
      <c r="A66" s="98" t="s">
        <v>99</v>
      </c>
      <c r="B66"/>
      <c r="C66"/>
      <c r="D66"/>
      <c r="E66"/>
      <c r="F66"/>
      <c r="G66"/>
      <c r="H66"/>
      <c r="I66"/>
      <c r="J66"/>
      <c r="K66"/>
    </row>
    <row r="67" spans="1:11" ht="16.5">
      <c r="A67"/>
      <c r="B67"/>
      <c r="C67"/>
      <c r="D67"/>
      <c r="E67"/>
      <c r="F67"/>
      <c r="G67"/>
      <c r="H67"/>
      <c r="I67"/>
      <c r="J67"/>
      <c r="K67"/>
    </row>
    <row r="68" spans="1:11" ht="16.5">
      <c r="A68"/>
      <c r="B68"/>
      <c r="C68"/>
      <c r="D68"/>
      <c r="E68"/>
      <c r="F68"/>
      <c r="G68"/>
      <c r="H68"/>
      <c r="I68"/>
      <c r="J68"/>
      <c r="K68"/>
    </row>
    <row r="69" spans="1:11" ht="16.5">
      <c r="A69" s="21"/>
      <c r="B69" s="21"/>
      <c r="C69" s="21"/>
      <c r="D69" s="21"/>
      <c r="E69" s="21"/>
      <c r="F69" s="21"/>
      <c r="G69" s="21"/>
      <c r="H69" s="21"/>
      <c r="I69" s="22"/>
      <c r="J69" s="22"/>
      <c r="K69" s="22"/>
    </row>
    <row r="70" spans="1:11" ht="16.5">
      <c r="A70" s="21"/>
      <c r="B70" s="21"/>
      <c r="C70" s="21"/>
      <c r="D70" s="21"/>
      <c r="E70" s="21"/>
      <c r="F70" s="21"/>
      <c r="G70" s="21"/>
      <c r="H70" s="21"/>
      <c r="I70" s="22"/>
      <c r="J70" s="22"/>
      <c r="K70" s="22"/>
    </row>
    <row r="71" spans="1:11" ht="16.5">
      <c r="A71" s="21"/>
      <c r="B71" s="21"/>
      <c r="C71" s="21"/>
      <c r="D71" s="21"/>
      <c r="E71" s="21"/>
      <c r="F71" s="21"/>
      <c r="G71" s="21"/>
      <c r="H71" s="21"/>
      <c r="I71" s="22"/>
      <c r="J71" s="22"/>
      <c r="K71" s="22"/>
    </row>
    <row r="72" spans="1:11" ht="16.5">
      <c r="A72" s="5"/>
      <c r="B72" s="5"/>
      <c r="C72" s="9"/>
      <c r="D72" s="6"/>
      <c r="E72" s="6"/>
      <c r="F72" s="6"/>
      <c r="G72" s="6"/>
      <c r="H72" s="6"/>
      <c r="I72" s="9"/>
      <c r="J72" s="6"/>
      <c r="K72" s="11"/>
    </row>
    <row r="73" spans="1:11" ht="16.5">
      <c r="A73" s="5"/>
      <c r="B73" s="5"/>
      <c r="C73" s="9"/>
      <c r="D73" s="6"/>
      <c r="E73" s="6"/>
      <c r="F73" s="6"/>
      <c r="G73" s="6"/>
      <c r="H73" s="6"/>
      <c r="I73" s="9"/>
      <c r="J73" s="6"/>
      <c r="K73" s="11"/>
    </row>
    <row r="74" spans="1:11" ht="16.5">
      <c r="A74" s="5"/>
      <c r="B74" s="5"/>
      <c r="C74" s="9"/>
      <c r="D74" s="6"/>
      <c r="E74" s="6"/>
      <c r="F74" s="6"/>
      <c r="G74" s="6"/>
      <c r="H74" s="6"/>
      <c r="I74" s="9"/>
      <c r="J74" s="6"/>
      <c r="K74" s="11"/>
    </row>
    <row r="75" spans="1:11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6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6.5">
      <c r="A78" s="12"/>
      <c r="B78" s="12"/>
      <c r="C78" s="5"/>
      <c r="D78" s="5"/>
      <c r="E78" s="7"/>
      <c r="F78" s="7"/>
      <c r="G78" s="7"/>
      <c r="H78" s="7"/>
      <c r="I78" s="5"/>
      <c r="J78" s="5"/>
      <c r="K78" s="7"/>
    </row>
    <row r="79" spans="1:11" ht="16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5" ht="16.5">
      <c r="A80" s="8"/>
      <c r="B80" s="8"/>
      <c r="C80" s="5"/>
      <c r="D80" s="5"/>
      <c r="E80" s="13"/>
      <c r="F80" s="13"/>
      <c r="G80" s="13"/>
      <c r="H80" s="13"/>
      <c r="I80" s="5"/>
      <c r="J80" s="5"/>
      <c r="K80" s="13"/>
      <c r="L80" s="5"/>
      <c r="M80" s="5"/>
      <c r="N80" s="5"/>
      <c r="O80" s="5"/>
    </row>
  </sheetData>
  <sheetProtection/>
  <mergeCells count="15">
    <mergeCell ref="C10:E10"/>
    <mergeCell ref="I10:K10"/>
    <mergeCell ref="F10:H10"/>
    <mergeCell ref="J12:J13"/>
    <mergeCell ref="C11:E11"/>
    <mergeCell ref="F11:H11"/>
    <mergeCell ref="I11:K11"/>
    <mergeCell ref="D12:D13"/>
    <mergeCell ref="G12:G13"/>
    <mergeCell ref="A1:K1"/>
    <mergeCell ref="A5:K5"/>
    <mergeCell ref="A6:K6"/>
    <mergeCell ref="A2:K2"/>
    <mergeCell ref="A3:K3"/>
    <mergeCell ref="A7:K7"/>
  </mergeCells>
  <printOptions/>
  <pageMargins left="0.75" right="0.75" top="0.75" bottom="0.75" header="0.5" footer="0.5"/>
  <pageSetup fitToHeight="1" fitToWidth="1" horizontalDpi="600" verticalDpi="6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A107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50.421875" style="0" bestFit="1" customWidth="1"/>
    <col min="2" max="2" width="15.421875" style="0" customWidth="1"/>
    <col min="3" max="3" width="15.421875" style="0" bestFit="1" customWidth="1"/>
    <col min="4" max="4" width="15.421875" style="0" customWidth="1"/>
    <col min="5" max="5" width="15.421875" style="0" bestFit="1" customWidth="1"/>
  </cols>
  <sheetData>
    <row r="1" spans="1:172" ht="46.5" customHeight="1" thickBot="1">
      <c r="A1" s="206"/>
      <c r="B1" s="206"/>
      <c r="C1" s="206"/>
      <c r="D1" s="206"/>
      <c r="E1" s="20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</row>
    <row r="2" spans="1:172" ht="18.75" thickBot="1">
      <c r="A2" s="207" t="s">
        <v>40</v>
      </c>
      <c r="B2" s="208"/>
      <c r="C2" s="208"/>
      <c r="D2" s="208"/>
      <c r="E2" s="20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</row>
    <row r="3" spans="1:172" ht="17.25">
      <c r="A3" s="257" t="s">
        <v>133</v>
      </c>
      <c r="B3" s="258"/>
      <c r="C3" s="258"/>
      <c r="D3" s="258"/>
      <c r="E3" s="25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</row>
    <row r="4" spans="1:172" ht="18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ht="17.25">
      <c r="A5" s="216" t="str">
        <f>'Initial Investment Cost Data'!A5:E5</f>
        <v>Care of Adult Diabetics in a Medical Managed Care Organization</v>
      </c>
      <c r="B5" s="218"/>
      <c r="C5" s="218"/>
      <c r="D5" s="218"/>
      <c r="E5" s="21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172" ht="17.25">
      <c r="A6" s="220" t="str">
        <f>'Initial Investment Cost Data'!A6:E6</f>
        <v>Exemplar Health Plan</v>
      </c>
      <c r="B6" s="222"/>
      <c r="C6" s="222"/>
      <c r="D6" s="222"/>
      <c r="E6" s="22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</row>
    <row r="7" spans="1:172" ht="18" thickBot="1">
      <c r="A7" s="224" t="str">
        <f>'Initial Investment Cost Data'!A7:E7</f>
        <v>Gotham, New York</v>
      </c>
      <c r="B7" s="226"/>
      <c r="C7" s="226"/>
      <c r="D7" s="226"/>
      <c r="E7" s="2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</row>
    <row r="8" spans="1:172" ht="13.5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</row>
    <row r="9" spans="1:172" ht="17.25" thickBot="1">
      <c r="A9" s="43" t="s">
        <v>106</v>
      </c>
      <c r="B9" s="59"/>
      <c r="C9" s="59"/>
      <c r="D9" s="59"/>
      <c r="E9" s="59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</row>
    <row r="10" spans="1:172" ht="16.5">
      <c r="A10" s="27"/>
      <c r="B10" s="60"/>
      <c r="C10" s="60"/>
      <c r="D10" s="60"/>
      <c r="E10" s="6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</row>
    <row r="11" spans="1:172" ht="16.5">
      <c r="A11" s="26" t="s">
        <v>107</v>
      </c>
      <c r="B11" s="33" t="s">
        <v>42</v>
      </c>
      <c r="C11" s="33" t="s">
        <v>43</v>
      </c>
      <c r="D11" s="33" t="s">
        <v>44</v>
      </c>
      <c r="E11" s="34" t="s">
        <v>110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</row>
    <row r="12" spans="1:172" ht="16.5">
      <c r="A12" s="27" t="s">
        <v>45</v>
      </c>
      <c r="B12" s="139">
        <v>1056.23</v>
      </c>
      <c r="C12" s="140">
        <v>956.48</v>
      </c>
      <c r="D12" s="140">
        <v>927.34</v>
      </c>
      <c r="E12" s="141">
        <v>958.52</v>
      </c>
      <c r="F12" s="27"/>
      <c r="G12" s="25"/>
      <c r="H12" s="25"/>
      <c r="I12" s="25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</row>
    <row r="13" spans="1:172" ht="16.5">
      <c r="A13" s="27" t="s">
        <v>109</v>
      </c>
      <c r="B13" s="140">
        <v>25.34</v>
      </c>
      <c r="C13" s="140">
        <v>26.35</v>
      </c>
      <c r="D13" s="140">
        <v>28.9</v>
      </c>
      <c r="E13" s="141">
        <v>32.14</v>
      </c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16.5">
      <c r="A14" s="27" t="s">
        <v>46</v>
      </c>
      <c r="B14" s="140">
        <v>298.75</v>
      </c>
      <c r="C14" s="140">
        <v>265.26</v>
      </c>
      <c r="D14" s="140">
        <v>257.31</v>
      </c>
      <c r="E14" s="141">
        <v>268.57</v>
      </c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</row>
    <row r="15" spans="1:172" ht="16.5">
      <c r="A15" s="27" t="s">
        <v>47</v>
      </c>
      <c r="B15" s="140">
        <v>226.89</v>
      </c>
      <c r="C15" s="140">
        <v>250.39</v>
      </c>
      <c r="D15" s="140">
        <v>230.15</v>
      </c>
      <c r="E15" s="141">
        <v>223.87</v>
      </c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</row>
    <row r="16" spans="1:172" ht="16.5">
      <c r="A16" s="27" t="s">
        <v>48</v>
      </c>
      <c r="B16" s="140">
        <v>150.32</v>
      </c>
      <c r="C16" s="140">
        <v>76.52</v>
      </c>
      <c r="D16" s="140">
        <v>73.2</v>
      </c>
      <c r="E16" s="141">
        <v>69.21</v>
      </c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</row>
    <row r="17" spans="1:172" ht="16.5">
      <c r="A17" s="27" t="s">
        <v>108</v>
      </c>
      <c r="B17" s="140">
        <v>76.2</v>
      </c>
      <c r="C17" s="140">
        <v>34.57</v>
      </c>
      <c r="D17" s="140">
        <v>29.54</v>
      </c>
      <c r="E17" s="141">
        <v>32.1</v>
      </c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</row>
    <row r="18" spans="1:172" ht="16.5">
      <c r="A18" s="27" t="s">
        <v>49</v>
      </c>
      <c r="B18" s="140">
        <v>273.42</v>
      </c>
      <c r="C18" s="140">
        <v>173.52</v>
      </c>
      <c r="D18" s="140">
        <v>160.52</v>
      </c>
      <c r="E18" s="141">
        <v>148.29</v>
      </c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6.5">
      <c r="A19" s="27" t="s">
        <v>50</v>
      </c>
      <c r="B19" s="140">
        <v>235.67</v>
      </c>
      <c r="C19" s="140">
        <v>356.2</v>
      </c>
      <c r="D19" s="140">
        <v>398.72</v>
      </c>
      <c r="E19" s="141">
        <v>402.9</v>
      </c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s="31" customFormat="1" ht="16.5">
      <c r="A20" s="28" t="s">
        <v>51</v>
      </c>
      <c r="B20" s="142">
        <v>2.13</v>
      </c>
      <c r="C20" s="142">
        <v>3.14</v>
      </c>
      <c r="D20" s="142">
        <v>6.15</v>
      </c>
      <c r="E20" s="143">
        <v>7.58</v>
      </c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</row>
    <row r="21" spans="1:172" ht="16.5">
      <c r="A21" s="27" t="s">
        <v>52</v>
      </c>
      <c r="B21" s="144">
        <f>SUM(B12:B20)</f>
        <v>2344.9500000000003</v>
      </c>
      <c r="C21" s="144">
        <f>SUM(C12:C20)</f>
        <v>2142.43</v>
      </c>
      <c r="D21" s="144">
        <f>SUM(D12:D20)</f>
        <v>2111.8300000000004</v>
      </c>
      <c r="E21" s="145">
        <f>SUM(E12:E20)</f>
        <v>2143.18</v>
      </c>
      <c r="F21" s="27"/>
      <c r="G21" s="25"/>
      <c r="H21" s="25"/>
      <c r="I21" s="25"/>
      <c r="J21" s="4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6.5">
      <c r="A22" s="27"/>
      <c r="B22" s="27"/>
      <c r="C22" s="27"/>
      <c r="D22" s="27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6.5">
      <c r="A23" s="27"/>
      <c r="B23" s="27"/>
      <c r="C23" s="27"/>
      <c r="D23" s="27"/>
      <c r="E23" s="27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17.25" thickBot="1">
      <c r="A24" s="27"/>
      <c r="B24" s="27"/>
      <c r="C24" s="27"/>
      <c r="D24" s="27"/>
      <c r="E24" s="27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7.25" thickBot="1">
      <c r="A25" s="44" t="s">
        <v>111</v>
      </c>
      <c r="B25" s="50"/>
      <c r="C25" s="50"/>
      <c r="D25" s="50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3.75" customHeight="1">
      <c r="A26" s="47"/>
      <c r="B26" s="61"/>
      <c r="C26" s="29"/>
      <c r="D26" s="29"/>
      <c r="E26" s="2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172" ht="33" customHeight="1">
      <c r="A27" s="26" t="s">
        <v>55</v>
      </c>
      <c r="B27" s="28"/>
      <c r="C27" s="256"/>
      <c r="D27" s="256"/>
      <c r="E27" s="25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</row>
    <row r="28" spans="1:172" ht="16.5">
      <c r="A28" s="27"/>
      <c r="B28" s="20"/>
      <c r="C28" s="62"/>
      <c r="D28" s="63"/>
      <c r="E28" s="63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</row>
    <row r="29" spans="1:172" ht="16.5">
      <c r="A29" s="26" t="s">
        <v>107</v>
      </c>
      <c r="B29" s="45"/>
      <c r="C29" s="26" t="s">
        <v>43</v>
      </c>
      <c r="D29" s="33" t="s">
        <v>44</v>
      </c>
      <c r="E29" s="33" t="s">
        <v>110</v>
      </c>
      <c r="F29" s="25"/>
      <c r="G29" s="25"/>
      <c r="H29" s="25"/>
      <c r="I29" s="25"/>
      <c r="J29" s="37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</row>
    <row r="30" spans="1:172" ht="16.5">
      <c r="A30" s="27" t="s">
        <v>45</v>
      </c>
      <c r="B30" s="20"/>
      <c r="C30" s="146">
        <f aca="true" t="shared" si="0" ref="C30:C38">B12-C12</f>
        <v>99.75</v>
      </c>
      <c r="D30" s="147">
        <f>IF(D12="",0,B12-D12)</f>
        <v>128.89</v>
      </c>
      <c r="E30" s="147">
        <f>IF(E12="",0,B12-E12)</f>
        <v>97.71000000000004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</row>
    <row r="31" spans="1:172" ht="16.5">
      <c r="A31" s="27" t="s">
        <v>109</v>
      </c>
      <c r="B31" s="20"/>
      <c r="C31" s="146">
        <f t="shared" si="0"/>
        <v>-1.0100000000000016</v>
      </c>
      <c r="D31" s="147">
        <f aca="true" t="shared" si="1" ref="D31:D38">IF(D13="",0,B13-D13)</f>
        <v>-3.5599999999999987</v>
      </c>
      <c r="E31" s="147">
        <f aca="true" t="shared" si="2" ref="E31:E38">IF(E13="",0,B13-E13)</f>
        <v>-6.800000000000001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</row>
    <row r="32" spans="1:172" ht="16.5">
      <c r="A32" s="27" t="s">
        <v>46</v>
      </c>
      <c r="B32" s="20"/>
      <c r="C32" s="146">
        <f t="shared" si="0"/>
        <v>33.49000000000001</v>
      </c>
      <c r="D32" s="147">
        <f t="shared" si="1"/>
        <v>41.44</v>
      </c>
      <c r="E32" s="147">
        <f t="shared" si="2"/>
        <v>30.180000000000007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</row>
    <row r="33" spans="1:172" ht="16.5">
      <c r="A33" s="27" t="s">
        <v>47</v>
      </c>
      <c r="B33" s="20"/>
      <c r="C33" s="146">
        <f t="shared" si="0"/>
        <v>-23.5</v>
      </c>
      <c r="D33" s="147">
        <f t="shared" si="1"/>
        <v>-3.2600000000000193</v>
      </c>
      <c r="E33" s="147">
        <f t="shared" si="2"/>
        <v>3.019999999999982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</row>
    <row r="34" spans="1:172" ht="16.5">
      <c r="A34" s="27" t="s">
        <v>48</v>
      </c>
      <c r="B34" s="20"/>
      <c r="C34" s="146">
        <f t="shared" si="0"/>
        <v>73.8</v>
      </c>
      <c r="D34" s="147">
        <f t="shared" si="1"/>
        <v>77.11999999999999</v>
      </c>
      <c r="E34" s="147">
        <f t="shared" si="2"/>
        <v>81.11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</row>
    <row r="35" spans="1:172" ht="16.5">
      <c r="A35" s="27" t="s">
        <v>108</v>
      </c>
      <c r="B35" s="20"/>
      <c r="C35" s="146">
        <f t="shared" si="0"/>
        <v>41.63</v>
      </c>
      <c r="D35" s="147">
        <f t="shared" si="1"/>
        <v>46.660000000000004</v>
      </c>
      <c r="E35" s="147">
        <f t="shared" si="2"/>
        <v>44.1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</row>
    <row r="36" spans="1:172" ht="16.5">
      <c r="A36" s="27" t="s">
        <v>49</v>
      </c>
      <c r="B36" s="20"/>
      <c r="C36" s="146">
        <f t="shared" si="0"/>
        <v>99.9</v>
      </c>
      <c r="D36" s="147">
        <f t="shared" si="1"/>
        <v>112.9</v>
      </c>
      <c r="E36" s="147">
        <f t="shared" si="2"/>
        <v>125.13000000000002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</row>
    <row r="37" spans="1:172" ht="16.5">
      <c r="A37" s="27" t="s">
        <v>50</v>
      </c>
      <c r="B37" s="20"/>
      <c r="C37" s="146">
        <f t="shared" si="0"/>
        <v>-120.53</v>
      </c>
      <c r="D37" s="147">
        <f t="shared" si="1"/>
        <v>-163.05000000000004</v>
      </c>
      <c r="E37" s="147">
        <f t="shared" si="2"/>
        <v>-167.23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</row>
    <row r="38" spans="1:172" ht="16.5">
      <c r="A38" s="28" t="s">
        <v>51</v>
      </c>
      <c r="B38" s="46"/>
      <c r="C38" s="148">
        <f t="shared" si="0"/>
        <v>-1.0100000000000002</v>
      </c>
      <c r="D38" s="154">
        <f t="shared" si="1"/>
        <v>-4.0200000000000005</v>
      </c>
      <c r="E38" s="149">
        <f t="shared" si="2"/>
        <v>-5.45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</row>
    <row r="39" spans="1:172" ht="16.5">
      <c r="A39" s="27" t="s">
        <v>120</v>
      </c>
      <c r="B39" s="42"/>
      <c r="C39" s="150">
        <f>SUM(C30:C38)</f>
        <v>202.52000000000007</v>
      </c>
      <c r="D39" s="151">
        <f>SUM(D30:D38)</f>
        <v>233.1199999999999</v>
      </c>
      <c r="E39" s="151">
        <f>SUM(E30:E38)</f>
        <v>201.77000000000007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</row>
    <row r="40" spans="1:172" ht="16.5">
      <c r="A40" s="27" t="s">
        <v>56</v>
      </c>
      <c r="B40" s="27"/>
      <c r="C40" s="64">
        <v>354</v>
      </c>
      <c r="D40" s="65">
        <v>297</v>
      </c>
      <c r="E40" s="65">
        <v>328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</row>
    <row r="41" spans="1:209" ht="16.5">
      <c r="A41" s="27" t="s">
        <v>121</v>
      </c>
      <c r="B41" s="27"/>
      <c r="C41" s="150">
        <f>C39*C40</f>
        <v>71692.08000000003</v>
      </c>
      <c r="D41" s="151">
        <f>D39*D40</f>
        <v>69236.63999999997</v>
      </c>
      <c r="E41" s="151">
        <f>E39*E40</f>
        <v>66180.56000000003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</row>
    <row r="42" spans="1:209" ht="16.5">
      <c r="A42" s="27" t="s">
        <v>62</v>
      </c>
      <c r="B42" s="1"/>
      <c r="C42" s="64">
        <v>12</v>
      </c>
      <c r="D42" s="65">
        <v>12</v>
      </c>
      <c r="E42" s="65">
        <v>12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</row>
    <row r="43" spans="1:209" ht="16.5" customHeight="1">
      <c r="A43" s="1"/>
      <c r="B43" s="1"/>
      <c r="C43" s="1"/>
      <c r="D43" s="66"/>
      <c r="E43" s="6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</row>
    <row r="44" spans="1:209" ht="17.25" thickBot="1">
      <c r="A44" s="32" t="s">
        <v>122</v>
      </c>
      <c r="B44" s="27"/>
      <c r="C44" s="152">
        <f>C41*C42</f>
        <v>860304.9600000004</v>
      </c>
      <c r="D44" s="153">
        <f>D41*D42</f>
        <v>830839.6799999997</v>
      </c>
      <c r="E44" s="153">
        <f>E41*E42</f>
        <v>794166.7200000003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</row>
    <row r="45" spans="1:209" ht="13.5" thickTop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</row>
    <row r="46" spans="6:209" ht="12.75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</row>
    <row r="47" spans="6:209" ht="16.5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</row>
    <row r="48" spans="1:20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</row>
    <row r="49" spans="1:20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</row>
    <row r="50" spans="1:20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</row>
    <row r="51" spans="1:20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</row>
    <row r="52" spans="1:20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</row>
    <row r="53" spans="1:20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</row>
    <row r="54" spans="1:20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</row>
    <row r="55" spans="1:20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</row>
    <row r="56" spans="1:20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</row>
    <row r="57" spans="1:20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</row>
    <row r="58" spans="1:20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</row>
    <row r="59" spans="1:20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</row>
    <row r="60" spans="1:209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</row>
    <row r="61" spans="1:209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</row>
    <row r="62" spans="1:209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</row>
    <row r="63" spans="1:209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</row>
    <row r="64" spans="1:209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</row>
    <row r="65" spans="1:209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</row>
    <row r="66" spans="1:209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</row>
    <row r="67" spans="1:209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</row>
    <row r="68" spans="1:209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</row>
    <row r="69" spans="1:209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</row>
    <row r="70" spans="1:209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</row>
    <row r="71" spans="1:209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</row>
    <row r="72" spans="1:209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</row>
    <row r="73" spans="1:209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</row>
    <row r="74" spans="1:209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</row>
    <row r="75" spans="1:209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</row>
    <row r="76" spans="1:20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</row>
    <row r="77" spans="1:20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</row>
    <row r="78" spans="1:209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</row>
    <row r="79" spans="1:209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</row>
    <row r="80" spans="1:209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</row>
    <row r="81" spans="1:209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</row>
    <row r="82" spans="1:209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</row>
    <row r="83" spans="1:209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</row>
    <row r="84" spans="1:209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</row>
    <row r="85" spans="1:209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</row>
    <row r="86" spans="7:209" ht="12.75"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</row>
    <row r="87" spans="7:209" ht="12.75"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</row>
    <row r="88" spans="7:209" ht="12.75"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</row>
    <row r="89" spans="7:209" ht="12.75"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</row>
    <row r="90" spans="7:209" ht="12.75"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</row>
    <row r="91" spans="7:209" ht="12.75"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</row>
    <row r="92" spans="7:209" ht="12.75"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</row>
    <row r="93" spans="7:209" ht="12.75"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</row>
    <row r="94" spans="7:209" ht="12.75"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</row>
    <row r="95" spans="7:209" ht="12.75"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</row>
    <row r="96" spans="7:209" ht="12.75"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</row>
    <row r="97" spans="7:209" ht="12.75"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</row>
    <row r="98" spans="7:209" ht="12.75"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</row>
    <row r="99" spans="7:209" ht="12.75"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</row>
    <row r="100" spans="7:209" ht="12.75"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</row>
    <row r="101" spans="7:209" ht="12.75"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</row>
    <row r="102" spans="7:209" ht="12.75"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</row>
    <row r="103" spans="7:209" ht="12.75"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</row>
    <row r="104" spans="7:209" ht="12.75"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</row>
    <row r="105" spans="7:209" ht="12.75"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</row>
    <row r="106" spans="7:209" ht="12.75"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</row>
    <row r="107" spans="7:209" ht="12.75"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</row>
  </sheetData>
  <sheetProtection/>
  <mergeCells count="7">
    <mergeCell ref="C27:E27"/>
    <mergeCell ref="A6:E6"/>
    <mergeCell ref="A7:E7"/>
    <mergeCell ref="A1:E1"/>
    <mergeCell ref="A2:E2"/>
    <mergeCell ref="A3:E3"/>
    <mergeCell ref="A5:E5"/>
  </mergeCells>
  <printOptions/>
  <pageMargins left="0.75" right="0.23" top="0.24" bottom="1" header="0.5" footer="0.5"/>
  <pageSetup fitToHeight="8" fitToWidth="11" horizontalDpi="600" verticalDpi="600"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107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50.421875" style="0" bestFit="1" customWidth="1"/>
    <col min="2" max="2" width="15.421875" style="0" customWidth="1"/>
    <col min="3" max="3" width="15.421875" style="0" bestFit="1" customWidth="1"/>
    <col min="4" max="4" width="15.421875" style="0" customWidth="1"/>
    <col min="5" max="5" width="15.421875" style="0" bestFit="1" customWidth="1"/>
  </cols>
  <sheetData>
    <row r="1" spans="1:172" ht="46.5" customHeight="1" thickBot="1">
      <c r="A1" s="206"/>
      <c r="B1" s="206"/>
      <c r="C1" s="206"/>
      <c r="D1" s="206"/>
      <c r="E1" s="20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</row>
    <row r="2" spans="1:172" ht="18.75" thickBot="1">
      <c r="A2" s="207" t="s">
        <v>40</v>
      </c>
      <c r="B2" s="208"/>
      <c r="C2" s="208"/>
      <c r="D2" s="208"/>
      <c r="E2" s="20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</row>
    <row r="3" spans="1:172" ht="17.25">
      <c r="A3" s="257" t="s">
        <v>134</v>
      </c>
      <c r="B3" s="258"/>
      <c r="C3" s="258"/>
      <c r="D3" s="258"/>
      <c r="E3" s="25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</row>
    <row r="4" spans="1:172" ht="18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ht="17.25">
      <c r="A5" s="216" t="str">
        <f>'Initial Investment Cost Data'!A5:E5</f>
        <v>Care of Adult Diabetics in a Medical Managed Care Organization</v>
      </c>
      <c r="B5" s="218"/>
      <c r="C5" s="218"/>
      <c r="D5" s="218"/>
      <c r="E5" s="21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172" ht="17.25">
      <c r="A6" s="220" t="str">
        <f>'Initial Investment Cost Data'!A6:E6</f>
        <v>Exemplar Health Plan</v>
      </c>
      <c r="B6" s="222"/>
      <c r="C6" s="222"/>
      <c r="D6" s="222"/>
      <c r="E6" s="22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</row>
    <row r="7" spans="1:172" ht="18" thickBot="1">
      <c r="A7" s="224" t="str">
        <f>'Initial Investment Cost Data'!A7:E7</f>
        <v>Gotham, New York</v>
      </c>
      <c r="B7" s="226"/>
      <c r="C7" s="226"/>
      <c r="D7" s="226"/>
      <c r="E7" s="2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</row>
    <row r="8" spans="1:172" ht="13.5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</row>
    <row r="9" spans="1:172" ht="17.25" thickBot="1">
      <c r="A9" s="43" t="s">
        <v>106</v>
      </c>
      <c r="B9" s="59"/>
      <c r="C9" s="59"/>
      <c r="D9" s="59"/>
      <c r="E9" s="59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</row>
    <row r="10" spans="1:172" ht="16.5">
      <c r="A10" s="27"/>
      <c r="B10" s="165" t="s">
        <v>129</v>
      </c>
      <c r="C10" s="60"/>
      <c r="D10" s="60"/>
      <c r="E10" s="6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</row>
    <row r="11" spans="1:172" ht="16.5">
      <c r="A11" s="26" t="s">
        <v>107</v>
      </c>
      <c r="B11" s="166" t="s">
        <v>42</v>
      </c>
      <c r="C11" s="166" t="s">
        <v>130</v>
      </c>
      <c r="D11" s="166" t="s">
        <v>131</v>
      </c>
      <c r="E11" s="167" t="s">
        <v>132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</row>
    <row r="12" spans="1:172" ht="16.5">
      <c r="A12" s="27" t="s">
        <v>45</v>
      </c>
      <c r="B12" s="139">
        <v>0</v>
      </c>
      <c r="C12" s="140">
        <v>0</v>
      </c>
      <c r="D12" s="140">
        <v>0</v>
      </c>
      <c r="E12" s="141">
        <v>0</v>
      </c>
      <c r="F12" s="27"/>
      <c r="G12" s="25"/>
      <c r="H12" s="25"/>
      <c r="I12" s="25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</row>
    <row r="13" spans="1:172" ht="16.5">
      <c r="A13" s="27" t="s">
        <v>109</v>
      </c>
      <c r="B13" s="140">
        <v>0</v>
      </c>
      <c r="C13" s="140">
        <v>0</v>
      </c>
      <c r="D13" s="140">
        <v>0</v>
      </c>
      <c r="E13" s="141">
        <v>0</v>
      </c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16.5">
      <c r="A14" s="27" t="s">
        <v>46</v>
      </c>
      <c r="B14" s="140">
        <v>0</v>
      </c>
      <c r="C14" s="140">
        <v>0</v>
      </c>
      <c r="D14" s="140">
        <v>0</v>
      </c>
      <c r="E14" s="141">
        <v>0</v>
      </c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</row>
    <row r="15" spans="1:172" ht="16.5">
      <c r="A15" s="27" t="s">
        <v>47</v>
      </c>
      <c r="B15" s="140">
        <v>0</v>
      </c>
      <c r="C15" s="140">
        <v>0</v>
      </c>
      <c r="D15" s="140">
        <v>0</v>
      </c>
      <c r="E15" s="141">
        <v>0</v>
      </c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</row>
    <row r="16" spans="1:172" ht="16.5">
      <c r="A16" s="27" t="s">
        <v>48</v>
      </c>
      <c r="B16" s="140">
        <v>0</v>
      </c>
      <c r="C16" s="140">
        <v>0</v>
      </c>
      <c r="D16" s="140">
        <v>0</v>
      </c>
      <c r="E16" s="141">
        <v>0</v>
      </c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</row>
    <row r="17" spans="1:172" ht="16.5">
      <c r="A17" s="27" t="s">
        <v>108</v>
      </c>
      <c r="B17" s="140">
        <v>0</v>
      </c>
      <c r="C17" s="140">
        <v>0</v>
      </c>
      <c r="D17" s="140">
        <v>0</v>
      </c>
      <c r="E17" s="141">
        <v>0</v>
      </c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</row>
    <row r="18" spans="1:172" ht="16.5">
      <c r="A18" s="27" t="s">
        <v>49</v>
      </c>
      <c r="B18" s="140">
        <v>0</v>
      </c>
      <c r="C18" s="140">
        <v>0</v>
      </c>
      <c r="D18" s="140">
        <v>0</v>
      </c>
      <c r="E18" s="141">
        <v>0</v>
      </c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6.5">
      <c r="A19" s="27" t="s">
        <v>50</v>
      </c>
      <c r="B19" s="140">
        <v>0</v>
      </c>
      <c r="C19" s="140">
        <v>0</v>
      </c>
      <c r="D19" s="140">
        <v>0</v>
      </c>
      <c r="E19" s="141">
        <v>0</v>
      </c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s="31" customFormat="1" ht="16.5">
      <c r="A20" s="28" t="s">
        <v>51</v>
      </c>
      <c r="B20" s="142">
        <v>0</v>
      </c>
      <c r="C20" s="142">
        <v>0</v>
      </c>
      <c r="D20" s="142">
        <v>0</v>
      </c>
      <c r="E20" s="143">
        <v>0</v>
      </c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</row>
    <row r="21" spans="1:172" ht="16.5">
      <c r="A21" s="27" t="s">
        <v>52</v>
      </c>
      <c r="B21" s="144">
        <f>SUM(B12:B20)</f>
        <v>0</v>
      </c>
      <c r="C21" s="144">
        <f>SUM(C12:C20)</f>
        <v>0</v>
      </c>
      <c r="D21" s="144">
        <f>SUM(D12:D20)</f>
        <v>0</v>
      </c>
      <c r="E21" s="145">
        <f>SUM(E12:E20)</f>
        <v>0</v>
      </c>
      <c r="F21" s="27"/>
      <c r="G21" s="25"/>
      <c r="H21" s="25"/>
      <c r="I21" s="25"/>
      <c r="J21" s="4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6.5">
      <c r="A22" s="27"/>
      <c r="B22" s="27"/>
      <c r="C22" s="27"/>
      <c r="D22" s="27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6.5">
      <c r="A23" s="27"/>
      <c r="B23" s="27"/>
      <c r="C23" s="27"/>
      <c r="D23" s="27"/>
      <c r="E23" s="27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17.25" thickBot="1">
      <c r="A24" s="27"/>
      <c r="B24" s="27"/>
      <c r="C24" s="27"/>
      <c r="D24" s="27"/>
      <c r="E24" s="27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7.25" thickBot="1">
      <c r="A25" s="44" t="s">
        <v>145</v>
      </c>
      <c r="B25" s="50"/>
      <c r="C25" s="50"/>
      <c r="D25" s="50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3.75" customHeight="1">
      <c r="A26" s="47"/>
      <c r="B26" s="61"/>
      <c r="C26" s="29"/>
      <c r="D26" s="29"/>
      <c r="E26" s="2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172" ht="33" customHeight="1">
      <c r="A27" s="26" t="s">
        <v>55</v>
      </c>
      <c r="B27" s="28"/>
      <c r="C27" s="256"/>
      <c r="D27" s="256"/>
      <c r="E27" s="25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</row>
    <row r="28" spans="1:172" ht="16.5">
      <c r="A28" s="27"/>
      <c r="B28" s="20"/>
      <c r="C28" s="62"/>
      <c r="D28" s="63"/>
      <c r="E28" s="63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</row>
    <row r="29" spans="1:172" ht="16.5">
      <c r="A29" s="26" t="s">
        <v>107</v>
      </c>
      <c r="B29" s="45"/>
      <c r="C29" s="168" t="s">
        <v>130</v>
      </c>
      <c r="D29" s="166" t="s">
        <v>131</v>
      </c>
      <c r="E29" s="166" t="s">
        <v>132</v>
      </c>
      <c r="F29" s="25"/>
      <c r="G29" s="25"/>
      <c r="H29" s="25"/>
      <c r="I29" s="25"/>
      <c r="J29" s="37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</row>
    <row r="30" spans="1:172" ht="16.5">
      <c r="A30" s="27" t="s">
        <v>45</v>
      </c>
      <c r="B30" s="20"/>
      <c r="C30" s="146">
        <f aca="true" t="shared" si="0" ref="C30:C38">B12-C12</f>
        <v>0</v>
      </c>
      <c r="D30" s="147">
        <f aca="true" t="shared" si="1" ref="D30:D38">IF(D12="",0,B12-D12)</f>
        <v>0</v>
      </c>
      <c r="E30" s="147">
        <f aca="true" t="shared" si="2" ref="E30:E38">IF(E12="",0,B12-E12)</f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</row>
    <row r="31" spans="1:172" ht="16.5">
      <c r="A31" s="27" t="s">
        <v>109</v>
      </c>
      <c r="B31" s="20"/>
      <c r="C31" s="146">
        <f t="shared" si="0"/>
        <v>0</v>
      </c>
      <c r="D31" s="147">
        <f t="shared" si="1"/>
        <v>0</v>
      </c>
      <c r="E31" s="147">
        <f t="shared" si="2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</row>
    <row r="32" spans="1:172" ht="16.5">
      <c r="A32" s="27" t="s">
        <v>46</v>
      </c>
      <c r="B32" s="20"/>
      <c r="C32" s="146">
        <f t="shared" si="0"/>
        <v>0</v>
      </c>
      <c r="D32" s="147">
        <f t="shared" si="1"/>
        <v>0</v>
      </c>
      <c r="E32" s="147">
        <f t="shared" si="2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</row>
    <row r="33" spans="1:172" ht="16.5">
      <c r="A33" s="27" t="s">
        <v>47</v>
      </c>
      <c r="B33" s="20"/>
      <c r="C33" s="146">
        <f t="shared" si="0"/>
        <v>0</v>
      </c>
      <c r="D33" s="147">
        <f t="shared" si="1"/>
        <v>0</v>
      </c>
      <c r="E33" s="147">
        <f t="shared" si="2"/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</row>
    <row r="34" spans="1:172" ht="16.5">
      <c r="A34" s="27" t="s">
        <v>48</v>
      </c>
      <c r="B34" s="20"/>
      <c r="C34" s="146">
        <f t="shared" si="0"/>
        <v>0</v>
      </c>
      <c r="D34" s="147">
        <f t="shared" si="1"/>
        <v>0</v>
      </c>
      <c r="E34" s="147">
        <f t="shared" si="2"/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</row>
    <row r="35" spans="1:172" ht="16.5">
      <c r="A35" s="27" t="s">
        <v>108</v>
      </c>
      <c r="B35" s="20"/>
      <c r="C35" s="146">
        <f t="shared" si="0"/>
        <v>0</v>
      </c>
      <c r="D35" s="147">
        <f t="shared" si="1"/>
        <v>0</v>
      </c>
      <c r="E35" s="147">
        <f t="shared" si="2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</row>
    <row r="36" spans="1:172" ht="16.5">
      <c r="A36" s="27" t="s">
        <v>49</v>
      </c>
      <c r="B36" s="20"/>
      <c r="C36" s="146">
        <f t="shared" si="0"/>
        <v>0</v>
      </c>
      <c r="D36" s="147">
        <f t="shared" si="1"/>
        <v>0</v>
      </c>
      <c r="E36" s="147">
        <f t="shared" si="2"/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</row>
    <row r="37" spans="1:172" ht="16.5">
      <c r="A37" s="27" t="s">
        <v>50</v>
      </c>
      <c r="B37" s="20"/>
      <c r="C37" s="146">
        <f t="shared" si="0"/>
        <v>0</v>
      </c>
      <c r="D37" s="147">
        <f t="shared" si="1"/>
        <v>0</v>
      </c>
      <c r="E37" s="147">
        <f t="shared" si="2"/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</row>
    <row r="38" spans="1:172" ht="16.5">
      <c r="A38" s="28" t="s">
        <v>51</v>
      </c>
      <c r="B38" s="46"/>
      <c r="C38" s="148">
        <f t="shared" si="0"/>
        <v>0</v>
      </c>
      <c r="D38" s="154">
        <f t="shared" si="1"/>
        <v>0</v>
      </c>
      <c r="E38" s="149">
        <f t="shared" si="2"/>
        <v>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</row>
    <row r="39" spans="1:172" ht="16.5">
      <c r="A39" s="27" t="s">
        <v>120</v>
      </c>
      <c r="B39" s="42"/>
      <c r="C39" s="150">
        <f>SUM(C30:C38)</f>
        <v>0</v>
      </c>
      <c r="D39" s="151">
        <f>SUM(D30:D38)</f>
        <v>0</v>
      </c>
      <c r="E39" s="151">
        <f>SUM(E30:E38)</f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</row>
    <row r="43" ht="16.5" customHeight="1"/>
    <row r="45" spans="1:209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</row>
    <row r="46" spans="6:209" ht="12.75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</row>
    <row r="47" spans="6:209" ht="16.5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</row>
    <row r="48" spans="1:20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</row>
    <row r="49" spans="1:20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</row>
    <row r="50" spans="1:20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</row>
    <row r="51" spans="1:20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</row>
    <row r="52" spans="1:20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</row>
    <row r="53" spans="1:20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</row>
    <row r="54" spans="1:20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</row>
    <row r="55" spans="1:20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</row>
    <row r="56" spans="1:20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</row>
    <row r="57" spans="1:20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</row>
    <row r="58" spans="1:20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</row>
    <row r="59" spans="1:20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</row>
    <row r="60" spans="1:209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</row>
    <row r="61" spans="1:209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</row>
    <row r="62" spans="1:209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</row>
    <row r="63" spans="1:209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</row>
    <row r="64" spans="1:209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</row>
    <row r="65" spans="1:209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</row>
    <row r="66" spans="1:209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</row>
    <row r="67" spans="1:209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</row>
    <row r="68" spans="1:209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</row>
    <row r="69" spans="1:209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</row>
    <row r="70" spans="1:209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</row>
    <row r="71" spans="1:209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</row>
    <row r="72" spans="1:209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</row>
    <row r="73" spans="1:209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</row>
    <row r="74" spans="1:209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</row>
    <row r="75" spans="1:209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</row>
    <row r="76" spans="1:20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</row>
    <row r="77" spans="1:20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</row>
    <row r="78" spans="1:209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</row>
    <row r="79" spans="1:209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</row>
    <row r="80" spans="1:209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</row>
    <row r="81" spans="1:209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</row>
    <row r="82" spans="1:209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</row>
    <row r="83" spans="1:209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</row>
    <row r="84" spans="1:209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</row>
    <row r="85" spans="1:209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</row>
    <row r="86" spans="7:209" ht="12.75"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</row>
    <row r="87" spans="7:209" ht="12.75"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</row>
    <row r="88" spans="7:209" ht="12.75"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</row>
    <row r="89" spans="7:209" ht="12.75"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</row>
    <row r="90" spans="7:209" ht="12.75"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</row>
    <row r="91" spans="7:209" ht="12.75"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</row>
    <row r="92" spans="7:209" ht="12.75"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</row>
    <row r="93" spans="7:209" ht="12.75"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</row>
    <row r="94" spans="7:209" ht="12.75"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</row>
    <row r="95" spans="7:209" ht="12.75"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</row>
    <row r="96" spans="7:209" ht="12.75"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</row>
    <row r="97" spans="7:209" ht="12.75"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</row>
    <row r="98" spans="7:209" ht="12.75"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</row>
    <row r="99" spans="7:209" ht="12.75"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</row>
    <row r="100" spans="7:209" ht="12.75"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</row>
    <row r="101" spans="7:209" ht="12.75"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</row>
    <row r="102" spans="7:209" ht="12.75"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</row>
    <row r="103" spans="7:209" ht="12.75"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</row>
    <row r="104" spans="7:209" ht="12.75"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</row>
    <row r="105" spans="7:209" ht="12.75"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</row>
    <row r="106" spans="7:209" ht="12.75"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</row>
    <row r="107" spans="7:209" ht="12.75"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</row>
  </sheetData>
  <sheetProtection/>
  <mergeCells count="7">
    <mergeCell ref="C27:E27"/>
    <mergeCell ref="A6:E6"/>
    <mergeCell ref="A7:E7"/>
    <mergeCell ref="A1:E1"/>
    <mergeCell ref="A2:E2"/>
    <mergeCell ref="A3:E3"/>
    <mergeCell ref="A5:E5"/>
  </mergeCells>
  <printOptions/>
  <pageMargins left="0.75" right="0.23" top="0.24" bottom="1" header="0.5" footer="0.5"/>
  <pageSetup fitToHeight="8" fitToWidth="11"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A10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50.421875" style="0" bestFit="1" customWidth="1"/>
    <col min="2" max="2" width="15.421875" style="0" customWidth="1"/>
    <col min="3" max="3" width="15.421875" style="0" bestFit="1" customWidth="1"/>
    <col min="4" max="4" width="15.421875" style="0" customWidth="1"/>
    <col min="5" max="5" width="15.421875" style="0" bestFit="1" customWidth="1"/>
  </cols>
  <sheetData>
    <row r="1" spans="1:172" ht="46.5" customHeight="1" thickBot="1">
      <c r="A1" s="206"/>
      <c r="B1" s="206"/>
      <c r="C1" s="206"/>
      <c r="D1" s="206"/>
      <c r="E1" s="20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</row>
    <row r="2" spans="1:172" ht="18.75" thickBot="1">
      <c r="A2" s="207" t="s">
        <v>40</v>
      </c>
      <c r="B2" s="208"/>
      <c r="C2" s="208"/>
      <c r="D2" s="208"/>
      <c r="E2" s="20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</row>
    <row r="3" spans="1:172" ht="17.25">
      <c r="A3" s="257" t="s">
        <v>135</v>
      </c>
      <c r="B3" s="258"/>
      <c r="C3" s="258"/>
      <c r="D3" s="258"/>
      <c r="E3" s="25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</row>
    <row r="4" spans="1:172" ht="18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ht="17.25">
      <c r="A5" s="216" t="str">
        <f>'Initial Investment Cost Data'!A5:E5</f>
        <v>Care of Adult Diabetics in a Medical Managed Care Organization</v>
      </c>
      <c r="B5" s="218"/>
      <c r="C5" s="218"/>
      <c r="D5" s="218"/>
      <c r="E5" s="21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172" ht="17.25">
      <c r="A6" s="220" t="str">
        <f>'Initial Investment Cost Data'!A6:E6</f>
        <v>Exemplar Health Plan</v>
      </c>
      <c r="B6" s="222"/>
      <c r="C6" s="222"/>
      <c r="D6" s="222"/>
      <c r="E6" s="22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</row>
    <row r="7" spans="1:172" ht="18" thickBot="1">
      <c r="A7" s="224" t="str">
        <f>'Initial Investment Cost Data'!A7:E7</f>
        <v>Gotham, New York</v>
      </c>
      <c r="B7" s="226"/>
      <c r="C7" s="226"/>
      <c r="D7" s="226"/>
      <c r="E7" s="2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</row>
    <row r="8" spans="1:172" ht="13.5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</row>
    <row r="9" spans="1:172" ht="17.25" thickBot="1">
      <c r="A9" s="43" t="s">
        <v>106</v>
      </c>
      <c r="B9" s="59"/>
      <c r="C9" s="59"/>
      <c r="D9" s="59"/>
      <c r="E9" s="59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</row>
    <row r="10" spans="1:172" ht="16.5">
      <c r="A10" s="27"/>
      <c r="B10" s="60"/>
      <c r="C10" s="60"/>
      <c r="D10" s="60"/>
      <c r="E10" s="6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</row>
    <row r="11" spans="1:172" ht="16.5">
      <c r="A11" s="26" t="s">
        <v>107</v>
      </c>
      <c r="B11" s="33" t="s">
        <v>42</v>
      </c>
      <c r="C11" s="33" t="s">
        <v>43</v>
      </c>
      <c r="D11" s="33" t="s">
        <v>44</v>
      </c>
      <c r="E11" s="34" t="s">
        <v>110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</row>
    <row r="12" spans="1:172" ht="16.5">
      <c r="A12" s="27" t="s">
        <v>45</v>
      </c>
      <c r="B12" s="160">
        <f>'Paid Claims Data-Intervention'!B12</f>
        <v>1056.23</v>
      </c>
      <c r="C12" s="161">
        <f>'Paid Claims Data-Intervention'!C12</f>
        <v>956.48</v>
      </c>
      <c r="D12" s="161">
        <f>'Paid Claims Data-Intervention'!D12</f>
        <v>927.34</v>
      </c>
      <c r="E12" s="162">
        <f>'Paid Claims Data-Intervention'!E12</f>
        <v>958.52</v>
      </c>
      <c r="F12" s="27"/>
      <c r="G12" s="25"/>
      <c r="H12" s="25"/>
      <c r="I12" s="25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</row>
    <row r="13" spans="1:172" ht="16.5">
      <c r="A13" s="27" t="s">
        <v>109</v>
      </c>
      <c r="B13" s="161">
        <f>'Paid Claims Data-Intervention'!B13</f>
        <v>25.34</v>
      </c>
      <c r="C13" s="161">
        <f>'Paid Claims Data-Intervention'!C13</f>
        <v>26.35</v>
      </c>
      <c r="D13" s="161">
        <f>'Paid Claims Data-Intervention'!D13</f>
        <v>28.9</v>
      </c>
      <c r="E13" s="162">
        <f>'Paid Claims Data-Intervention'!E13</f>
        <v>32.14</v>
      </c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16.5">
      <c r="A14" s="27" t="s">
        <v>46</v>
      </c>
      <c r="B14" s="161">
        <f>'Paid Claims Data-Intervention'!B14</f>
        <v>298.75</v>
      </c>
      <c r="C14" s="161">
        <f>'Paid Claims Data-Intervention'!C14</f>
        <v>265.26</v>
      </c>
      <c r="D14" s="161">
        <f>'Paid Claims Data-Intervention'!D14</f>
        <v>257.31</v>
      </c>
      <c r="E14" s="162">
        <f>'Paid Claims Data-Intervention'!E14</f>
        <v>268.57</v>
      </c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</row>
    <row r="15" spans="1:172" ht="16.5">
      <c r="A15" s="27" t="s">
        <v>47</v>
      </c>
      <c r="B15" s="161">
        <f>'Paid Claims Data-Intervention'!B15</f>
        <v>226.89</v>
      </c>
      <c r="C15" s="161">
        <f>'Paid Claims Data-Intervention'!C15</f>
        <v>250.39</v>
      </c>
      <c r="D15" s="161">
        <f>'Paid Claims Data-Intervention'!D15</f>
        <v>230.15</v>
      </c>
      <c r="E15" s="162">
        <f>'Paid Claims Data-Intervention'!E15</f>
        <v>223.87</v>
      </c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</row>
    <row r="16" spans="1:172" ht="16.5">
      <c r="A16" s="27" t="s">
        <v>48</v>
      </c>
      <c r="B16" s="161">
        <f>'Paid Claims Data-Intervention'!B16</f>
        <v>150.32</v>
      </c>
      <c r="C16" s="161">
        <f>'Paid Claims Data-Intervention'!C16</f>
        <v>76.52</v>
      </c>
      <c r="D16" s="161">
        <f>'Paid Claims Data-Intervention'!D16</f>
        <v>73.2</v>
      </c>
      <c r="E16" s="162">
        <f>'Paid Claims Data-Intervention'!E16</f>
        <v>69.21</v>
      </c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</row>
    <row r="17" spans="1:172" ht="16.5">
      <c r="A17" s="27" t="s">
        <v>108</v>
      </c>
      <c r="B17" s="161">
        <f>'Paid Claims Data-Intervention'!B17</f>
        <v>76.2</v>
      </c>
      <c r="C17" s="161">
        <f>'Paid Claims Data-Intervention'!C17</f>
        <v>34.57</v>
      </c>
      <c r="D17" s="161">
        <f>'Paid Claims Data-Intervention'!D17</f>
        <v>29.54</v>
      </c>
      <c r="E17" s="162">
        <f>'Paid Claims Data-Intervention'!E17</f>
        <v>32.1</v>
      </c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</row>
    <row r="18" spans="1:172" ht="16.5">
      <c r="A18" s="27" t="s">
        <v>49</v>
      </c>
      <c r="B18" s="161">
        <f>'Paid Claims Data-Intervention'!B18</f>
        <v>273.42</v>
      </c>
      <c r="C18" s="161">
        <f>'Paid Claims Data-Intervention'!C18</f>
        <v>173.52</v>
      </c>
      <c r="D18" s="161">
        <f>'Paid Claims Data-Intervention'!D18</f>
        <v>160.52</v>
      </c>
      <c r="E18" s="162">
        <f>'Paid Claims Data-Intervention'!E18</f>
        <v>148.29</v>
      </c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6.5">
      <c r="A19" s="27" t="s">
        <v>50</v>
      </c>
      <c r="B19" s="161">
        <f>'Paid Claims Data-Intervention'!B19</f>
        <v>235.67</v>
      </c>
      <c r="C19" s="161">
        <f>'Paid Claims Data-Intervention'!C19</f>
        <v>356.2</v>
      </c>
      <c r="D19" s="161">
        <f>'Paid Claims Data-Intervention'!D19</f>
        <v>398.72</v>
      </c>
      <c r="E19" s="162">
        <f>'Paid Claims Data-Intervention'!E19</f>
        <v>402.9</v>
      </c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s="31" customFormat="1" ht="16.5">
      <c r="A20" s="28" t="s">
        <v>51</v>
      </c>
      <c r="B20" s="163">
        <f>'Paid Claims Data-Intervention'!B20</f>
        <v>2.13</v>
      </c>
      <c r="C20" s="163">
        <f>'Paid Claims Data-Intervention'!C20</f>
        <v>3.14</v>
      </c>
      <c r="D20" s="163">
        <f>'Paid Claims Data-Intervention'!D20</f>
        <v>6.15</v>
      </c>
      <c r="E20" s="164">
        <f>'Paid Claims Data-Intervention'!E20</f>
        <v>7.58</v>
      </c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</row>
    <row r="21" spans="1:172" ht="16.5">
      <c r="A21" s="27" t="s">
        <v>52</v>
      </c>
      <c r="B21" s="144">
        <f>SUM(B12:B20)</f>
        <v>2344.9500000000003</v>
      </c>
      <c r="C21" s="144">
        <f>SUM(C12:C20)</f>
        <v>2142.43</v>
      </c>
      <c r="D21" s="144">
        <f>SUM(D12:D20)</f>
        <v>2111.8300000000004</v>
      </c>
      <c r="E21" s="145">
        <f>SUM(E12:E20)</f>
        <v>2143.18</v>
      </c>
      <c r="F21" s="27"/>
      <c r="G21" s="25"/>
      <c r="H21" s="25"/>
      <c r="I21" s="25"/>
      <c r="J21" s="4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6.5">
      <c r="A22" s="27"/>
      <c r="B22" s="27"/>
      <c r="C22" s="27"/>
      <c r="D22" s="27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6.5">
      <c r="A23" s="27"/>
      <c r="B23" s="27"/>
      <c r="C23" s="27"/>
      <c r="D23" s="27"/>
      <c r="E23" s="27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17.25" thickBot="1">
      <c r="A24" s="27"/>
      <c r="B24" s="27"/>
      <c r="C24" s="27"/>
      <c r="D24" s="27"/>
      <c r="E24" s="27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7.25" thickBot="1">
      <c r="A25" s="44" t="s">
        <v>124</v>
      </c>
      <c r="B25" s="50"/>
      <c r="C25" s="50"/>
      <c r="D25" s="50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3.75" customHeight="1">
      <c r="A26" s="47"/>
      <c r="B26" s="61"/>
      <c r="C26" s="29"/>
      <c r="D26" s="29"/>
      <c r="E26" s="2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172" ht="33" customHeight="1">
      <c r="A27" s="26" t="s">
        <v>125</v>
      </c>
      <c r="B27" s="28"/>
      <c r="C27" s="256"/>
      <c r="D27" s="256"/>
      <c r="E27" s="25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</row>
    <row r="28" spans="1:172" ht="16.5">
      <c r="A28" s="27"/>
      <c r="B28" s="20"/>
      <c r="C28" s="62"/>
      <c r="D28" s="63"/>
      <c r="E28" s="63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</row>
    <row r="29" spans="1:172" ht="16.5">
      <c r="A29" s="26" t="s">
        <v>107</v>
      </c>
      <c r="B29" s="45"/>
      <c r="C29" s="26" t="s">
        <v>136</v>
      </c>
      <c r="D29" s="33" t="s">
        <v>137</v>
      </c>
      <c r="E29" s="33" t="s">
        <v>138</v>
      </c>
      <c r="F29" s="25"/>
      <c r="G29" s="25"/>
      <c r="H29" s="25"/>
      <c r="I29" s="25"/>
      <c r="J29" s="37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</row>
    <row r="30" spans="1:172" ht="16.5">
      <c r="A30" s="27" t="s">
        <v>45</v>
      </c>
      <c r="B30" s="20"/>
      <c r="C30" s="146">
        <f>B12-C12-'Paid Claims Data-Control'!C30</f>
        <v>99.75</v>
      </c>
      <c r="D30" s="147">
        <f>IF(D12="",0,B12-D12-'Paid Claims Data-Control'!D30)</f>
        <v>128.89</v>
      </c>
      <c r="E30" s="147">
        <f>IF(E12="",0,B12-E12-'Paid Claims Data-Control'!E30)</f>
        <v>97.71000000000004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</row>
    <row r="31" spans="1:172" ht="16.5">
      <c r="A31" s="27" t="s">
        <v>109</v>
      </c>
      <c r="B31" s="20"/>
      <c r="C31" s="146">
        <f>B13-C13-'Paid Claims Data-Control'!C31</f>
        <v>-1.0100000000000016</v>
      </c>
      <c r="D31" s="147">
        <f>IF(D13="",0,B13-D13-'Paid Claims Data-Control'!D31)</f>
        <v>-3.5599999999999987</v>
      </c>
      <c r="E31" s="147">
        <f>IF(E13="",0,B13-E13-'Paid Claims Data-Control'!E31)</f>
        <v>-6.800000000000001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</row>
    <row r="32" spans="1:172" ht="16.5">
      <c r="A32" s="27" t="s">
        <v>46</v>
      </c>
      <c r="B32" s="20"/>
      <c r="C32" s="146">
        <f>B14-C14-'Paid Claims Data-Control'!C32</f>
        <v>33.49000000000001</v>
      </c>
      <c r="D32" s="147">
        <f>IF(D14="",0,B14-D14-'Paid Claims Data-Control'!D32)</f>
        <v>41.44</v>
      </c>
      <c r="E32" s="147">
        <f>IF(E14="",0,B14-E14-'Paid Claims Data-Control'!E32)</f>
        <v>30.180000000000007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</row>
    <row r="33" spans="1:172" ht="16.5">
      <c r="A33" s="27" t="s">
        <v>47</v>
      </c>
      <c r="B33" s="20"/>
      <c r="C33" s="146">
        <f>B15-C15-'Paid Claims Data-Control'!C33</f>
        <v>-23.5</v>
      </c>
      <c r="D33" s="147">
        <f>IF(D15="",0,B15-D15-'Paid Claims Data-Control'!D33)</f>
        <v>-3.2600000000000193</v>
      </c>
      <c r="E33" s="147">
        <f>IF(E15="",0,B15-E15-'Paid Claims Data-Control'!E33)</f>
        <v>3.019999999999982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</row>
    <row r="34" spans="1:172" ht="16.5">
      <c r="A34" s="27" t="s">
        <v>48</v>
      </c>
      <c r="B34" s="20"/>
      <c r="C34" s="146">
        <f>B16-C16-'Paid Claims Data-Control'!C34</f>
        <v>73.8</v>
      </c>
      <c r="D34" s="147">
        <f>IF(D16="",0,B16-D16-'Paid Claims Data-Control'!D34)</f>
        <v>77.11999999999999</v>
      </c>
      <c r="E34" s="147">
        <f>IF(E16="",0,B16-E16-'Paid Claims Data-Control'!E34)</f>
        <v>81.11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</row>
    <row r="35" spans="1:172" ht="16.5">
      <c r="A35" s="27" t="s">
        <v>108</v>
      </c>
      <c r="B35" s="20"/>
      <c r="C35" s="146">
        <f>B17-C17-'Paid Claims Data-Control'!C35</f>
        <v>41.63</v>
      </c>
      <c r="D35" s="147">
        <f>IF(D17="",0,B17-D17-'Paid Claims Data-Control'!D35)</f>
        <v>46.660000000000004</v>
      </c>
      <c r="E35" s="147">
        <f>IF(E17="",0,B17-E17-'Paid Claims Data-Control'!E35)</f>
        <v>44.1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</row>
    <row r="36" spans="1:172" ht="16.5">
      <c r="A36" s="27" t="s">
        <v>49</v>
      </c>
      <c r="B36" s="20"/>
      <c r="C36" s="146">
        <f>B18-C18-'Paid Claims Data-Control'!C36</f>
        <v>99.9</v>
      </c>
      <c r="D36" s="147">
        <f>IF(D18="",0,B18-D18-'Paid Claims Data-Control'!D36)</f>
        <v>112.9</v>
      </c>
      <c r="E36" s="147">
        <f>IF(E18="",0,B18-E18-'Paid Claims Data-Control'!E36)</f>
        <v>125.13000000000002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</row>
    <row r="37" spans="1:172" ht="16.5">
      <c r="A37" s="27" t="s">
        <v>50</v>
      </c>
      <c r="B37" s="20"/>
      <c r="C37" s="146">
        <f>B19-C19-'Paid Claims Data-Control'!C37</f>
        <v>-120.53</v>
      </c>
      <c r="D37" s="147">
        <f>IF(D19="",0,B19-D19-'Paid Claims Data-Control'!D37)</f>
        <v>-163.05000000000004</v>
      </c>
      <c r="E37" s="147">
        <f>IF(E19="",0,B19-E19-'Paid Claims Data-Control'!E37)</f>
        <v>-167.23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</row>
    <row r="38" spans="1:172" ht="16.5">
      <c r="A38" s="28" t="s">
        <v>51</v>
      </c>
      <c r="B38" s="46"/>
      <c r="C38" s="148">
        <f>B20-C20-'Paid Claims Data-Control'!C38</f>
        <v>-1.0100000000000002</v>
      </c>
      <c r="D38" s="154">
        <f>IF(D20="",0,B20-D20-'Paid Claims Data-Control'!D38)</f>
        <v>-4.0200000000000005</v>
      </c>
      <c r="E38" s="149">
        <f>IF(E20="",0,B20-E20-'Paid Claims Data-Control'!E38)</f>
        <v>-5.45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</row>
    <row r="39" spans="1:172" ht="16.5">
      <c r="A39" s="27" t="s">
        <v>126</v>
      </c>
      <c r="B39" s="42"/>
      <c r="C39" s="150">
        <f>SUM(C30:C38)</f>
        <v>202.52000000000007</v>
      </c>
      <c r="D39" s="151">
        <f>SUM(D30:D38)</f>
        <v>233.1199999999999</v>
      </c>
      <c r="E39" s="151">
        <f>SUM(E30:E38)</f>
        <v>201.77000000000007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</row>
    <row r="40" spans="1:172" ht="16.5">
      <c r="A40" s="27" t="s">
        <v>56</v>
      </c>
      <c r="B40" s="27"/>
      <c r="C40" s="169">
        <f>'Paid Claims Data-Intervention'!C40</f>
        <v>354</v>
      </c>
      <c r="D40" s="170">
        <f>'Paid Claims Data-Intervention'!D40</f>
        <v>297</v>
      </c>
      <c r="E40" s="170">
        <f>'Paid Claims Data-Intervention'!E40</f>
        <v>328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</row>
    <row r="41" spans="1:209" ht="16.5">
      <c r="A41" s="27" t="s">
        <v>127</v>
      </c>
      <c r="B41" s="27"/>
      <c r="C41" s="150">
        <f>C39*C40</f>
        <v>71692.08000000003</v>
      </c>
      <c r="D41" s="151">
        <f>D39*D40</f>
        <v>69236.63999999997</v>
      </c>
      <c r="E41" s="151">
        <f>E39*E40</f>
        <v>66180.56000000003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</row>
    <row r="42" spans="1:209" ht="16.5">
      <c r="A42" s="27" t="s">
        <v>62</v>
      </c>
      <c r="B42" s="1"/>
      <c r="C42" s="169">
        <f>'Paid Claims Data-Intervention'!C42</f>
        <v>12</v>
      </c>
      <c r="D42" s="170">
        <f>'Paid Claims Data-Intervention'!D42</f>
        <v>12</v>
      </c>
      <c r="E42" s="170">
        <f>'Paid Claims Data-Intervention'!E42</f>
        <v>12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</row>
    <row r="43" spans="1:209" ht="16.5" customHeight="1">
      <c r="A43" s="1"/>
      <c r="B43" s="1"/>
      <c r="C43" s="1"/>
      <c r="D43" s="66"/>
      <c r="E43" s="6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</row>
    <row r="44" spans="1:209" ht="17.25" thickBot="1">
      <c r="A44" s="32" t="s">
        <v>128</v>
      </c>
      <c r="B44" s="27"/>
      <c r="C44" s="152">
        <f>C41*C42</f>
        <v>860304.9600000004</v>
      </c>
      <c r="D44" s="153">
        <f>D41*D42</f>
        <v>830839.6799999997</v>
      </c>
      <c r="E44" s="153">
        <f>E41*E42</f>
        <v>794166.7200000003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</row>
    <row r="45" spans="1:209" ht="13.5" thickTop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</row>
    <row r="46" spans="6:209" ht="12.75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</row>
    <row r="47" spans="6:209" ht="16.5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</row>
    <row r="48" spans="1:20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</row>
    <row r="49" spans="1:20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</row>
    <row r="50" spans="1:20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</row>
    <row r="51" spans="1:20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</row>
    <row r="52" spans="1:20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</row>
    <row r="53" spans="1:20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</row>
    <row r="54" spans="1:20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</row>
    <row r="55" spans="1:20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</row>
    <row r="56" spans="1:20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</row>
    <row r="57" spans="1:20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</row>
    <row r="58" spans="1:20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</row>
    <row r="59" spans="1:20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</row>
    <row r="60" spans="1:209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</row>
    <row r="61" spans="1:209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</row>
    <row r="62" spans="1:209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</row>
    <row r="63" spans="1:209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</row>
    <row r="64" spans="1:209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</row>
    <row r="65" spans="1:209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</row>
    <row r="66" spans="1:209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</row>
    <row r="67" spans="1:209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</row>
    <row r="68" spans="1:209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</row>
    <row r="69" spans="1:209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</row>
    <row r="70" spans="1:209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</row>
    <row r="71" spans="1:209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</row>
    <row r="72" spans="1:209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</row>
    <row r="73" spans="1:209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</row>
    <row r="74" spans="1:209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</row>
    <row r="75" spans="1:209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</row>
    <row r="76" spans="1:20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</row>
    <row r="77" spans="1:20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</row>
    <row r="78" spans="1:209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</row>
    <row r="79" spans="1:209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</row>
    <row r="80" spans="1:209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</row>
    <row r="81" spans="1:209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</row>
    <row r="82" spans="1:209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</row>
    <row r="83" spans="1:209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</row>
    <row r="84" spans="1:209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</row>
    <row r="85" spans="1:209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</row>
    <row r="86" spans="7:209" ht="12.75"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</row>
    <row r="87" spans="7:209" ht="12.75"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</row>
    <row r="88" spans="7:209" ht="12.75"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</row>
    <row r="89" spans="7:209" ht="12.75"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</row>
    <row r="90" spans="7:209" ht="12.75"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</row>
    <row r="91" spans="7:209" ht="12.75"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</row>
    <row r="92" spans="7:209" ht="12.75"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</row>
    <row r="93" spans="7:209" ht="12.75"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</row>
    <row r="94" spans="7:209" ht="12.75"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</row>
    <row r="95" spans="7:209" ht="12.75"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</row>
    <row r="96" spans="7:209" ht="12.75"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</row>
    <row r="97" spans="7:209" ht="12.75"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</row>
    <row r="98" spans="7:209" ht="12.75"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</row>
    <row r="99" spans="7:209" ht="12.75"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</row>
    <row r="100" spans="7:209" ht="12.75"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</row>
    <row r="101" spans="7:209" ht="12.75"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</row>
    <row r="102" spans="7:209" ht="12.75"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</row>
    <row r="103" spans="7:209" ht="12.75"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</row>
    <row r="104" spans="7:209" ht="12.75"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</row>
    <row r="105" spans="7:209" ht="12.75"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</row>
    <row r="106" spans="7:209" ht="12.75"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</row>
    <row r="107" spans="7:209" ht="12.75"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</row>
  </sheetData>
  <sheetProtection/>
  <mergeCells count="7">
    <mergeCell ref="C27:E27"/>
    <mergeCell ref="A6:E6"/>
    <mergeCell ref="A7:E7"/>
    <mergeCell ref="A1:E1"/>
    <mergeCell ref="A2:E2"/>
    <mergeCell ref="A3:E3"/>
    <mergeCell ref="A5:E5"/>
  </mergeCells>
  <printOptions/>
  <pageMargins left="0.75" right="0.23" top="0.24" bottom="1" header="0.5" footer="0.5"/>
  <pageSetup fitToHeight="8" fitToWidth="11" horizontalDpi="600" verticalDpi="60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5.140625" style="0" customWidth="1"/>
    <col min="2" max="2" width="18.28125" style="0" bestFit="1" customWidth="1"/>
    <col min="3" max="3" width="13.00390625" style="0" customWidth="1"/>
    <col min="4" max="5" width="14.140625" style="0" customWidth="1"/>
    <col min="6" max="6" width="13.8515625" style="0" customWidth="1"/>
    <col min="7" max="7" width="14.28125" style="0" customWidth="1"/>
    <col min="8" max="8" width="3.28125" style="0" customWidth="1"/>
    <col min="10" max="10" width="11.140625" style="0" bestFit="1" customWidth="1"/>
    <col min="11" max="12" width="12.7109375" style="0" bestFit="1" customWidth="1"/>
  </cols>
  <sheetData>
    <row r="1" spans="1:8" ht="55.5" customHeight="1" thickBot="1">
      <c r="A1" s="206"/>
      <c r="B1" s="206"/>
      <c r="C1" s="206"/>
      <c r="D1" s="206"/>
      <c r="E1" s="89"/>
      <c r="F1" s="25"/>
      <c r="G1" s="25"/>
      <c r="H1" s="25"/>
    </row>
    <row r="2" spans="1:8" ht="18.75" customHeight="1" thickBot="1">
      <c r="A2" s="207" t="s">
        <v>40</v>
      </c>
      <c r="B2" s="208"/>
      <c r="C2" s="208"/>
      <c r="D2" s="208"/>
      <c r="E2" s="263"/>
      <c r="F2" s="264"/>
      <c r="H2" s="25"/>
    </row>
    <row r="3" spans="1:14" ht="17.25" customHeight="1">
      <c r="A3" s="257" t="s">
        <v>57</v>
      </c>
      <c r="B3" s="258"/>
      <c r="C3" s="258"/>
      <c r="D3" s="258"/>
      <c r="E3" s="261"/>
      <c r="F3" s="261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</row>
    <row r="5" spans="1:6" ht="17.25">
      <c r="A5" s="216" t="str">
        <f>'Initial Investment Cost Data'!A5:E5</f>
        <v>Care of Adult Diabetics in a Medical Managed Care Organization</v>
      </c>
      <c r="B5" s="218"/>
      <c r="C5" s="218"/>
      <c r="D5" s="218"/>
      <c r="E5" s="261"/>
      <c r="F5" s="262"/>
    </row>
    <row r="6" spans="1:6" ht="17.25">
      <c r="A6" s="220" t="str">
        <f>'Initial Investment Cost Data'!A6:E6</f>
        <v>Exemplar Health Plan</v>
      </c>
      <c r="B6" s="222"/>
      <c r="C6" s="222"/>
      <c r="D6" s="222"/>
      <c r="E6" s="265"/>
      <c r="F6" s="266"/>
    </row>
    <row r="7" spans="1:6" ht="18" thickBot="1">
      <c r="A7" s="224" t="str">
        <f>'Initial Investment Cost Data'!A7:E7</f>
        <v>Gotham, New York</v>
      </c>
      <c r="B7" s="226"/>
      <c r="C7" s="226"/>
      <c r="D7" s="226"/>
      <c r="E7" s="267"/>
      <c r="F7" s="268"/>
    </row>
    <row r="8" spans="1:8" ht="12.75">
      <c r="A8" s="25"/>
      <c r="B8" s="25"/>
      <c r="C8" s="25"/>
      <c r="D8" s="25"/>
      <c r="E8" s="25"/>
      <c r="F8" s="25"/>
      <c r="H8" s="25"/>
    </row>
    <row r="9" spans="5:8" ht="16.5">
      <c r="E9" s="54" t="s">
        <v>60</v>
      </c>
      <c r="F9" s="55">
        <v>0.03</v>
      </c>
      <c r="G9" s="29"/>
      <c r="H9" s="25"/>
    </row>
    <row r="10" spans="1:8" ht="10.5" customHeight="1" thickBot="1">
      <c r="A10" s="32"/>
      <c r="B10" s="27"/>
      <c r="C10" s="27"/>
      <c r="D10" s="27"/>
      <c r="E10" s="27"/>
      <c r="F10" s="27"/>
      <c r="G10" s="27"/>
      <c r="H10" s="25"/>
    </row>
    <row r="11" spans="1:8" ht="16.5">
      <c r="A11" s="70"/>
      <c r="B11" s="71"/>
      <c r="C11" s="259" t="s">
        <v>58</v>
      </c>
      <c r="D11" s="259"/>
      <c r="E11" s="260"/>
      <c r="F11" s="73" t="s">
        <v>63</v>
      </c>
      <c r="H11" s="25"/>
    </row>
    <row r="12" spans="2:8" ht="16.5">
      <c r="B12" s="51" t="s">
        <v>112</v>
      </c>
      <c r="C12" s="51">
        <v>1</v>
      </c>
      <c r="D12" s="51">
        <v>2</v>
      </c>
      <c r="E12" s="51">
        <v>3</v>
      </c>
      <c r="F12" s="72" t="s">
        <v>64</v>
      </c>
      <c r="H12" s="25"/>
    </row>
    <row r="13" spans="1:8" ht="16.5">
      <c r="A13" s="52" t="s">
        <v>61</v>
      </c>
      <c r="B13" s="1"/>
      <c r="C13" s="1"/>
      <c r="D13" s="1"/>
      <c r="E13" s="1"/>
      <c r="H13" s="25"/>
    </row>
    <row r="14" spans="1:12" ht="16.5">
      <c r="A14" s="1" t="s">
        <v>59</v>
      </c>
      <c r="B14" s="171">
        <f>'Initial Investment Cost Data'!E63</f>
        <v>131138</v>
      </c>
      <c r="C14" s="172"/>
      <c r="D14" s="172"/>
      <c r="E14" s="172"/>
      <c r="F14" s="181"/>
      <c r="H14" s="25"/>
      <c r="L14" s="35"/>
    </row>
    <row r="15" spans="1:12" ht="16.5">
      <c r="A15" s="1" t="s">
        <v>123</v>
      </c>
      <c r="B15" s="173"/>
      <c r="C15" s="173">
        <f>'Operating Cost Data'!E63</f>
        <v>656844.9395</v>
      </c>
      <c r="D15" s="173">
        <f>'Operating Cost Data'!H63</f>
        <v>679443.1895</v>
      </c>
      <c r="E15" s="173">
        <f>'Operating Cost Data'!K63</f>
        <v>703484.7405000001</v>
      </c>
      <c r="F15" s="182"/>
      <c r="H15" s="25"/>
      <c r="J15" s="38"/>
      <c r="L15" s="35"/>
    </row>
    <row r="16" spans="1:12" ht="16.5">
      <c r="A16" s="1" t="s">
        <v>65</v>
      </c>
      <c r="B16" s="174">
        <f>SUM(B14:B15)</f>
        <v>131138</v>
      </c>
      <c r="C16" s="174">
        <f>SUM(C14:C15)</f>
        <v>656844.9395</v>
      </c>
      <c r="D16" s="174">
        <f>SUM(D14:D15)</f>
        <v>679443.1895</v>
      </c>
      <c r="E16" s="174">
        <f>SUM(E14:E15)</f>
        <v>703484.7405000001</v>
      </c>
      <c r="F16" s="181"/>
      <c r="H16" s="25"/>
      <c r="J16" s="38"/>
      <c r="L16" s="35"/>
    </row>
    <row r="17" spans="1:12" ht="16.5">
      <c r="A17" s="1" t="s">
        <v>68</v>
      </c>
      <c r="B17" s="175">
        <f>1/(1+$F$9)^0</f>
        <v>1</v>
      </c>
      <c r="C17" s="175">
        <f>1/(1+$F$9)^C12</f>
        <v>0.970873786407767</v>
      </c>
      <c r="D17" s="175">
        <f>1/(1+$F$9)^D12</f>
        <v>0.9425959091337544</v>
      </c>
      <c r="E17" s="175">
        <f>1/(1+$F$9)^E12</f>
        <v>0.9151416593531596</v>
      </c>
      <c r="F17" s="183"/>
      <c r="H17" s="25"/>
      <c r="J17" s="38"/>
      <c r="L17" s="35"/>
    </row>
    <row r="18" spans="1:12" ht="16.5">
      <c r="A18" s="1" t="s">
        <v>69</v>
      </c>
      <c r="B18" s="176">
        <f>B16*B17</f>
        <v>131138</v>
      </c>
      <c r="C18" s="176">
        <f>C16*C17</f>
        <v>637713.5334951456</v>
      </c>
      <c r="D18" s="176">
        <f>D16*D17</f>
        <v>640440.3709114902</v>
      </c>
      <c r="E18" s="176">
        <f>E16*E17</f>
        <v>643788.1927507969</v>
      </c>
      <c r="F18" s="177">
        <f>SUM(B18:E18)</f>
        <v>2053080.0971574327</v>
      </c>
      <c r="H18" s="25"/>
      <c r="J18" s="38"/>
      <c r="L18" s="35"/>
    </row>
    <row r="19" spans="1:12" ht="16.5">
      <c r="A19" s="1"/>
      <c r="B19" s="184"/>
      <c r="C19" s="184"/>
      <c r="D19" s="184"/>
      <c r="E19" s="184"/>
      <c r="F19" s="181"/>
      <c r="H19" s="25"/>
      <c r="J19" s="38"/>
      <c r="L19" s="35"/>
    </row>
    <row r="20" spans="1:12" ht="16.5">
      <c r="A20" s="52" t="s">
        <v>116</v>
      </c>
      <c r="B20" s="184"/>
      <c r="C20" s="185"/>
      <c r="D20" s="185"/>
      <c r="E20" s="185"/>
      <c r="F20" s="186"/>
      <c r="H20" s="25"/>
      <c r="J20" s="38"/>
      <c r="L20" s="35"/>
    </row>
    <row r="21" spans="1:12" ht="16.5">
      <c r="A21" s="1" t="s">
        <v>117</v>
      </c>
      <c r="B21" s="178"/>
      <c r="C21" s="178">
        <f>IF('Paid Claims Data-Intervention'!C44&lt;0,'Paid Claims Data-Intervention'!C44,0)</f>
        <v>0</v>
      </c>
      <c r="D21" s="178">
        <f>IF('Paid Claims Data-Intervention'!D44&lt;0,'Paid Claims Data-Intervention'!D44,0)</f>
        <v>0</v>
      </c>
      <c r="E21" s="178">
        <f>IF('Paid Claims Data-Intervention'!E44&lt;0,'Paid Claims Data-Intervention'!E44,0)</f>
        <v>0</v>
      </c>
      <c r="F21" s="177"/>
      <c r="H21" s="25"/>
      <c r="L21" s="38"/>
    </row>
    <row r="22" spans="1:12" ht="16.5">
      <c r="A22" s="1" t="s">
        <v>66</v>
      </c>
      <c r="B22" s="186"/>
      <c r="C22" s="173">
        <f>IF('Paid Claims Data-Intervention'!C44&gt;0,'Paid Claims Data-Intervention'!C44,0)</f>
        <v>860304.9600000004</v>
      </c>
      <c r="D22" s="173">
        <f>IF('Paid Claims Data-Intervention'!D44&gt;0,'Paid Claims Data-Intervention'!D44,0)</f>
        <v>830839.6799999997</v>
      </c>
      <c r="E22" s="173">
        <f>IF('Paid Claims Data-Intervention'!E44&gt;0,'Paid Claims Data-Intervention'!E44,0)</f>
        <v>794166.7200000003</v>
      </c>
      <c r="F22" s="187"/>
      <c r="H22" s="25"/>
      <c r="L22" s="38"/>
    </row>
    <row r="23" spans="1:12" ht="16.5">
      <c r="A23" s="1" t="s">
        <v>118</v>
      </c>
      <c r="B23" s="186"/>
      <c r="C23" s="179">
        <f>SUM(C21:C22)</f>
        <v>860304.9600000004</v>
      </c>
      <c r="D23" s="179">
        <f>SUM(D21:D22)</f>
        <v>830839.6799999997</v>
      </c>
      <c r="E23" s="179">
        <f>SUM(E21:E22)</f>
        <v>794166.7200000003</v>
      </c>
      <c r="F23" s="187"/>
      <c r="H23" s="25"/>
      <c r="L23" s="38"/>
    </row>
    <row r="24" spans="1:12" ht="16.5">
      <c r="A24" s="1" t="s">
        <v>68</v>
      </c>
      <c r="B24" s="186"/>
      <c r="C24" s="180">
        <f>1/(1+$F$9)^C12</f>
        <v>0.970873786407767</v>
      </c>
      <c r="D24" s="180">
        <f>1/(1+$F$9)^D12</f>
        <v>0.9425959091337544</v>
      </c>
      <c r="E24" s="180">
        <f>1/(1+$F$9)^E12</f>
        <v>0.9151416593531596</v>
      </c>
      <c r="F24" s="188"/>
      <c r="H24" s="25"/>
      <c r="J24" s="38"/>
      <c r="L24" s="35"/>
    </row>
    <row r="25" spans="1:12" ht="16.5">
      <c r="A25" s="1" t="s">
        <v>119</v>
      </c>
      <c r="B25" s="186"/>
      <c r="C25" s="176">
        <f>C23*C24</f>
        <v>835247.533980583</v>
      </c>
      <c r="D25" s="176">
        <f>D23*D24</f>
        <v>783146.0835139973</v>
      </c>
      <c r="E25" s="176">
        <f>E23*E24</f>
        <v>726775.0499438564</v>
      </c>
      <c r="F25" s="177">
        <f>SUM(C25:E25)</f>
        <v>2345168.6674384368</v>
      </c>
      <c r="H25" s="25"/>
      <c r="J25" s="38"/>
      <c r="L25" s="35"/>
    </row>
    <row r="26" spans="1:12" ht="16.5">
      <c r="A26" s="1"/>
      <c r="B26" s="184"/>
      <c r="C26" s="184"/>
      <c r="D26" s="184"/>
      <c r="E26" s="184"/>
      <c r="F26" s="186"/>
      <c r="H26" s="25"/>
      <c r="L26" s="35"/>
    </row>
    <row r="27" spans="1:11" ht="16.5">
      <c r="A27" s="52" t="s">
        <v>115</v>
      </c>
      <c r="B27" s="189"/>
      <c r="C27" s="189"/>
      <c r="D27" s="189"/>
      <c r="E27" s="189"/>
      <c r="F27" s="37"/>
      <c r="H27" s="25"/>
      <c r="K27" s="38"/>
    </row>
    <row r="28" spans="1:11" ht="16.5">
      <c r="A28" s="2" t="s">
        <v>114</v>
      </c>
      <c r="B28" s="190">
        <f>-B18</f>
        <v>-131138</v>
      </c>
      <c r="C28" s="190">
        <f>C23-C16</f>
        <v>203460.02050000045</v>
      </c>
      <c r="D28" s="190">
        <f>D23-D16</f>
        <v>151396.49049999972</v>
      </c>
      <c r="E28" s="190">
        <f>E23-E16</f>
        <v>90681.97950000025</v>
      </c>
      <c r="F28" s="192">
        <f>SUM(B28:E28)</f>
        <v>314400.4905000004</v>
      </c>
      <c r="H28" s="25"/>
      <c r="K28" s="38"/>
    </row>
    <row r="29" spans="1:6" ht="16.5">
      <c r="A29" s="2" t="s">
        <v>70</v>
      </c>
      <c r="B29" s="193"/>
      <c r="C29" s="191">
        <f>IF(C25&lt;&gt;0,(C25/(C18+B18)),0)</f>
        <v>1.0863573753746782</v>
      </c>
      <c r="D29" s="158">
        <f>IF(D25&lt;&gt;0,SUM(C25:D25)/SUM(B18:D18),0)</f>
        <v>1.1483735998440892</v>
      </c>
      <c r="E29" s="158">
        <f>IF(E25&lt;&gt;0,SUM(C25:E25)/SUM(B18:E18),0)</f>
        <v>1.1422684729570034</v>
      </c>
      <c r="F29" s="158">
        <f>IF(F25&lt;&gt;0,F25/F18,0)</f>
        <v>1.1422684729570034</v>
      </c>
    </row>
    <row r="30" spans="1:8" ht="16.5">
      <c r="A30" s="2" t="s">
        <v>67</v>
      </c>
      <c r="B30" s="155"/>
      <c r="C30" s="156"/>
      <c r="D30" s="156"/>
      <c r="E30" s="156"/>
      <c r="F30" s="157">
        <f>F25-F18</f>
        <v>292088.57028100407</v>
      </c>
      <c r="H30" s="25"/>
    </row>
    <row r="31" spans="1:8" ht="16.5">
      <c r="A31" s="32" t="s">
        <v>113</v>
      </c>
      <c r="C31" s="27"/>
      <c r="D31" s="27"/>
      <c r="E31" s="27"/>
      <c r="F31" s="159">
        <f>IF(SUM(C28:E28)&lt;&gt;0,IRR(B28:E28,0.15),"NA")</f>
        <v>1.214009322327625</v>
      </c>
      <c r="H31" s="25"/>
    </row>
    <row r="32" spans="1:6" ht="10.5" customHeight="1" thickBot="1">
      <c r="A32" s="57"/>
      <c r="B32" s="58"/>
      <c r="C32" s="15"/>
      <c r="D32" s="15"/>
      <c r="E32" s="15"/>
      <c r="F32" s="74"/>
    </row>
  </sheetData>
  <sheetProtection/>
  <mergeCells count="7">
    <mergeCell ref="A1:D1"/>
    <mergeCell ref="C11:E11"/>
    <mergeCell ref="A5:F5"/>
    <mergeCell ref="A2:F2"/>
    <mergeCell ref="A3:F3"/>
    <mergeCell ref="A6:F6"/>
    <mergeCell ref="A7:F7"/>
  </mergeCells>
  <printOptions horizontalCentered="1"/>
  <pageMargins left="0.75" right="0.75" top="0.5" bottom="0.5" header="0.5" footer="0.5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9.8515625" style="0" customWidth="1"/>
    <col min="2" max="2" width="18.28125" style="0" bestFit="1" customWidth="1"/>
    <col min="3" max="3" width="13.00390625" style="0" customWidth="1"/>
    <col min="4" max="5" width="14.140625" style="0" customWidth="1"/>
    <col min="6" max="6" width="13.8515625" style="0" customWidth="1"/>
    <col min="7" max="7" width="14.28125" style="0" customWidth="1"/>
    <col min="8" max="8" width="3.28125" style="0" customWidth="1"/>
    <col min="10" max="10" width="11.140625" style="0" bestFit="1" customWidth="1"/>
    <col min="11" max="12" width="12.7109375" style="0" bestFit="1" customWidth="1"/>
  </cols>
  <sheetData>
    <row r="1" spans="1:8" ht="55.5" customHeight="1" thickBot="1">
      <c r="A1" s="206"/>
      <c r="B1" s="206"/>
      <c r="C1" s="206"/>
      <c r="D1" s="206"/>
      <c r="E1" s="89"/>
      <c r="F1" s="25"/>
      <c r="G1" s="25"/>
      <c r="H1" s="25"/>
    </row>
    <row r="2" spans="1:8" ht="18.75" customHeight="1" thickBot="1">
      <c r="A2" s="207" t="s">
        <v>40</v>
      </c>
      <c r="B2" s="208"/>
      <c r="C2" s="208"/>
      <c r="D2" s="208"/>
      <c r="E2" s="263"/>
      <c r="F2" s="264"/>
      <c r="H2" s="25"/>
    </row>
    <row r="3" spans="1:14" ht="17.25" customHeight="1">
      <c r="A3" s="257" t="s">
        <v>57</v>
      </c>
      <c r="B3" s="258"/>
      <c r="C3" s="258"/>
      <c r="D3" s="258"/>
      <c r="E3" s="261"/>
      <c r="F3" s="261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</row>
    <row r="5" spans="1:6" ht="17.25">
      <c r="A5" s="216" t="str">
        <f>'Initial Investment Cost Data'!A5:E5</f>
        <v>Care of Adult Diabetics in a Medical Managed Care Organization</v>
      </c>
      <c r="B5" s="218"/>
      <c r="C5" s="218"/>
      <c r="D5" s="218"/>
      <c r="E5" s="261"/>
      <c r="F5" s="262"/>
    </row>
    <row r="6" spans="1:6" ht="17.25">
      <c r="A6" s="220" t="str">
        <f>'Initial Investment Cost Data'!A6:E6</f>
        <v>Exemplar Health Plan</v>
      </c>
      <c r="B6" s="222"/>
      <c r="C6" s="222"/>
      <c r="D6" s="222"/>
      <c r="E6" s="265"/>
      <c r="F6" s="266"/>
    </row>
    <row r="7" spans="1:6" ht="18" thickBot="1">
      <c r="A7" s="224" t="str">
        <f>'Initial Investment Cost Data'!A7:E7</f>
        <v>Gotham, New York</v>
      </c>
      <c r="B7" s="226"/>
      <c r="C7" s="226"/>
      <c r="D7" s="226"/>
      <c r="E7" s="267"/>
      <c r="F7" s="268"/>
    </row>
    <row r="8" spans="1:8" ht="12.75">
      <c r="A8" s="25"/>
      <c r="B8" s="25"/>
      <c r="C8" s="25"/>
      <c r="D8" s="25"/>
      <c r="E8" s="25"/>
      <c r="F8" s="25"/>
      <c r="H8" s="25"/>
    </row>
    <row r="9" spans="5:8" ht="16.5">
      <c r="E9" s="54" t="s">
        <v>60</v>
      </c>
      <c r="F9" s="55">
        <v>0.03</v>
      </c>
      <c r="G9" s="29"/>
      <c r="H9" s="25"/>
    </row>
    <row r="10" spans="1:8" ht="10.5" customHeight="1" thickBot="1">
      <c r="A10" s="32"/>
      <c r="B10" s="27"/>
      <c r="C10" s="27"/>
      <c r="D10" s="27"/>
      <c r="E10" s="27"/>
      <c r="F10" s="27"/>
      <c r="G10" s="27"/>
      <c r="H10" s="25"/>
    </row>
    <row r="11" spans="1:8" ht="16.5">
      <c r="A11" s="70"/>
      <c r="B11" s="71"/>
      <c r="C11" s="259" t="s">
        <v>58</v>
      </c>
      <c r="D11" s="259"/>
      <c r="E11" s="260"/>
      <c r="F11" s="73" t="s">
        <v>63</v>
      </c>
      <c r="H11" s="25"/>
    </row>
    <row r="12" spans="2:8" ht="16.5">
      <c r="B12" s="51" t="s">
        <v>112</v>
      </c>
      <c r="C12" s="51">
        <v>1</v>
      </c>
      <c r="D12" s="51">
        <v>2</v>
      </c>
      <c r="E12" s="51">
        <v>3</v>
      </c>
      <c r="F12" s="72" t="s">
        <v>64</v>
      </c>
      <c r="H12" s="25"/>
    </row>
    <row r="13" spans="1:8" ht="16.5">
      <c r="A13" s="52" t="s">
        <v>61</v>
      </c>
      <c r="B13" s="1"/>
      <c r="C13" s="1"/>
      <c r="D13" s="1"/>
      <c r="E13" s="1"/>
      <c r="H13" s="25"/>
    </row>
    <row r="14" spans="1:12" ht="16.5">
      <c r="A14" s="1" t="s">
        <v>59</v>
      </c>
      <c r="B14" s="171">
        <f>'Initial Investment Cost Data'!E63</f>
        <v>131138</v>
      </c>
      <c r="C14" s="172"/>
      <c r="D14" s="172"/>
      <c r="E14" s="172"/>
      <c r="F14" s="181"/>
      <c r="H14" s="25"/>
      <c r="L14" s="35"/>
    </row>
    <row r="15" spans="1:12" ht="16.5">
      <c r="A15" s="1" t="s">
        <v>123</v>
      </c>
      <c r="B15" s="173"/>
      <c r="C15" s="173">
        <f>'Operating Cost Data'!E63</f>
        <v>656844.9395</v>
      </c>
      <c r="D15" s="173">
        <f>'Operating Cost Data'!H63</f>
        <v>679443.1895</v>
      </c>
      <c r="E15" s="173">
        <f>'Operating Cost Data'!K63</f>
        <v>703484.7405000001</v>
      </c>
      <c r="F15" s="182"/>
      <c r="H15" s="25"/>
      <c r="J15" s="38"/>
      <c r="L15" s="35"/>
    </row>
    <row r="16" spans="1:12" ht="16.5">
      <c r="A16" s="1" t="s">
        <v>65</v>
      </c>
      <c r="B16" s="174">
        <f>SUM(B14:B15)</f>
        <v>131138</v>
      </c>
      <c r="C16" s="174">
        <f>SUM(C14:C15)</f>
        <v>656844.9395</v>
      </c>
      <c r="D16" s="174">
        <f>SUM(D14:D15)</f>
        <v>679443.1895</v>
      </c>
      <c r="E16" s="174">
        <f>SUM(E14:E15)</f>
        <v>703484.7405000001</v>
      </c>
      <c r="F16" s="181"/>
      <c r="H16" s="25"/>
      <c r="J16" s="38"/>
      <c r="L16" s="35"/>
    </row>
    <row r="17" spans="1:12" ht="16.5">
      <c r="A17" s="1" t="s">
        <v>68</v>
      </c>
      <c r="B17" s="175">
        <f>1/(1+$F$9)^0</f>
        <v>1</v>
      </c>
      <c r="C17" s="175">
        <f>1/(1+$F$9)^C12</f>
        <v>0.970873786407767</v>
      </c>
      <c r="D17" s="175">
        <f>1/(1+$F$9)^D12</f>
        <v>0.9425959091337544</v>
      </c>
      <c r="E17" s="175">
        <f>1/(1+$F$9)^E12</f>
        <v>0.9151416593531596</v>
      </c>
      <c r="F17" s="183"/>
      <c r="H17" s="25"/>
      <c r="J17" s="38"/>
      <c r="L17" s="35"/>
    </row>
    <row r="18" spans="1:12" ht="16.5">
      <c r="A18" s="1" t="s">
        <v>69</v>
      </c>
      <c r="B18" s="176">
        <f>B16*B17</f>
        <v>131138</v>
      </c>
      <c r="C18" s="176">
        <f>C16*C17</f>
        <v>637713.5334951456</v>
      </c>
      <c r="D18" s="176">
        <f>D16*D17</f>
        <v>640440.3709114902</v>
      </c>
      <c r="E18" s="176">
        <f>E16*E17</f>
        <v>643788.1927507969</v>
      </c>
      <c r="F18" s="177">
        <f>SUM(B18:E18)</f>
        <v>2053080.0971574327</v>
      </c>
      <c r="H18" s="25"/>
      <c r="J18" s="38"/>
      <c r="L18" s="35"/>
    </row>
    <row r="19" spans="1:12" ht="16.5">
      <c r="A19" s="1"/>
      <c r="B19" s="184"/>
      <c r="C19" s="184"/>
      <c r="D19" s="184"/>
      <c r="E19" s="184"/>
      <c r="F19" s="181"/>
      <c r="H19" s="25"/>
      <c r="J19" s="38"/>
      <c r="L19" s="35"/>
    </row>
    <row r="20" spans="1:12" ht="16.5">
      <c r="A20" s="52" t="s">
        <v>139</v>
      </c>
      <c r="B20" s="184"/>
      <c r="C20" s="185"/>
      <c r="D20" s="185"/>
      <c r="E20" s="185"/>
      <c r="F20" s="186"/>
      <c r="H20" s="25"/>
      <c r="J20" s="38"/>
      <c r="L20" s="35"/>
    </row>
    <row r="21" spans="1:12" ht="16.5">
      <c r="A21" s="1" t="s">
        <v>140</v>
      </c>
      <c r="B21" s="178"/>
      <c r="C21" s="178">
        <f>IF('Paid Claims Data-Incremental'!C44&lt;0,'Paid Claims Data-Incremental'!C44,0)</f>
        <v>0</v>
      </c>
      <c r="D21" s="178">
        <f>IF('Paid Claims Data-Incremental'!D44&lt;0,'Paid Claims Data-Incremental'!D44,0)</f>
        <v>0</v>
      </c>
      <c r="E21" s="178">
        <f>IF('Paid Claims Data-Incremental'!E44&lt;0,'Paid Claims Data-Incremental'!E44,0)</f>
        <v>0</v>
      </c>
      <c r="F21" s="177"/>
      <c r="H21" s="25"/>
      <c r="L21" s="38"/>
    </row>
    <row r="22" spans="1:12" ht="16.5">
      <c r="A22" s="1" t="s">
        <v>141</v>
      </c>
      <c r="B22" s="186"/>
      <c r="C22" s="173">
        <f>IF('Paid Claims Data-Incremental'!C44&gt;0,'Paid Claims Data-Incremental'!C44,0)</f>
        <v>860304.9600000004</v>
      </c>
      <c r="D22" s="173">
        <f>IF('Paid Claims Data-Incremental'!D44&gt;0,'Paid Claims Data-Incremental'!D44,0)</f>
        <v>830839.6799999997</v>
      </c>
      <c r="E22" s="173">
        <f>IF('Paid Claims Data-Incremental'!E44&gt;0,'Paid Claims Data-Incremental'!E44,0)</f>
        <v>794166.7200000003</v>
      </c>
      <c r="F22" s="187"/>
      <c r="H22" s="25"/>
      <c r="L22" s="38"/>
    </row>
    <row r="23" spans="1:12" ht="16.5">
      <c r="A23" s="1" t="s">
        <v>144</v>
      </c>
      <c r="B23" s="186"/>
      <c r="C23" s="179">
        <f>SUM(C21:C22)</f>
        <v>860304.9600000004</v>
      </c>
      <c r="D23" s="179">
        <f>SUM(D21:D22)</f>
        <v>830839.6799999997</v>
      </c>
      <c r="E23" s="179">
        <f>SUM(E21:E22)</f>
        <v>794166.7200000003</v>
      </c>
      <c r="F23" s="187"/>
      <c r="H23" s="25"/>
      <c r="L23" s="38"/>
    </row>
    <row r="24" spans="1:12" ht="16.5">
      <c r="A24" s="1" t="s">
        <v>68</v>
      </c>
      <c r="B24" s="186"/>
      <c r="C24" s="180">
        <f>1/(1+$F$9)^C12</f>
        <v>0.970873786407767</v>
      </c>
      <c r="D24" s="180">
        <f>1/(1+$F$9)^D12</f>
        <v>0.9425959091337544</v>
      </c>
      <c r="E24" s="180">
        <f>1/(1+$F$9)^E12</f>
        <v>0.9151416593531596</v>
      </c>
      <c r="F24" s="188"/>
      <c r="H24" s="25"/>
      <c r="J24" s="38"/>
      <c r="L24" s="35"/>
    </row>
    <row r="25" spans="1:12" ht="16.5">
      <c r="A25" s="1" t="s">
        <v>142</v>
      </c>
      <c r="B25" s="186"/>
      <c r="C25" s="176">
        <f>C23*C24</f>
        <v>835247.533980583</v>
      </c>
      <c r="D25" s="176">
        <f>D23*D24</f>
        <v>783146.0835139973</v>
      </c>
      <c r="E25" s="176">
        <f>E23*E24</f>
        <v>726775.0499438564</v>
      </c>
      <c r="F25" s="177">
        <f>SUM(C25:E25)</f>
        <v>2345168.6674384368</v>
      </c>
      <c r="H25" s="25"/>
      <c r="J25" s="38"/>
      <c r="L25" s="35"/>
    </row>
    <row r="26" spans="1:12" ht="16.5">
      <c r="A26" s="1"/>
      <c r="B26" s="56"/>
      <c r="C26" s="56"/>
      <c r="D26" s="56"/>
      <c r="E26" s="56"/>
      <c r="H26" s="25"/>
      <c r="L26" s="35"/>
    </row>
    <row r="27" spans="1:11" ht="16.5">
      <c r="A27" s="52" t="s">
        <v>143</v>
      </c>
      <c r="B27" s="69"/>
      <c r="C27" s="69"/>
      <c r="D27" s="69"/>
      <c r="E27" s="69"/>
      <c r="H27" s="25"/>
      <c r="K27" s="38"/>
    </row>
    <row r="28" spans="1:11" ht="16.5">
      <c r="A28" s="2" t="s">
        <v>114</v>
      </c>
      <c r="B28" s="190">
        <f>-B18</f>
        <v>-131138</v>
      </c>
      <c r="C28" s="190">
        <f>C23-C16</f>
        <v>203460.02050000045</v>
      </c>
      <c r="D28" s="190">
        <f>D23-D16</f>
        <v>151396.49049999972</v>
      </c>
      <c r="E28" s="190">
        <f>E23-E16</f>
        <v>90681.97950000025</v>
      </c>
      <c r="F28" s="192">
        <f>SUM(B28:E28)</f>
        <v>314400.4905000004</v>
      </c>
      <c r="H28" s="25"/>
      <c r="K28" s="38"/>
    </row>
    <row r="29" spans="1:6" ht="16.5">
      <c r="A29" s="2" t="s">
        <v>70</v>
      </c>
      <c r="B29" s="193"/>
      <c r="C29" s="191">
        <f>IF(C25&lt;&gt;0,(C25/(C18+B18)),0)</f>
        <v>1.0863573753746782</v>
      </c>
      <c r="D29" s="158">
        <f>IF(D25&lt;&gt;0,SUM(C25:D25)/SUM(B18:D18),0)</f>
        <v>1.1483735998440892</v>
      </c>
      <c r="E29" s="158">
        <f>IF(E25&lt;&gt;0,SUM(C25:E25)/SUM(B18:E18),0)</f>
        <v>1.1422684729570034</v>
      </c>
      <c r="F29" s="158">
        <f>IF(F25&lt;&gt;0,F25/F18,0)</f>
        <v>1.1422684729570034</v>
      </c>
    </row>
    <row r="30" spans="1:8" ht="16.5">
      <c r="A30" s="2" t="s">
        <v>67</v>
      </c>
      <c r="B30" s="155"/>
      <c r="C30" s="156"/>
      <c r="D30" s="156"/>
      <c r="E30" s="156"/>
      <c r="F30" s="157">
        <f>F25-F18</f>
        <v>292088.57028100407</v>
      </c>
      <c r="H30" s="25"/>
    </row>
    <row r="31" spans="1:8" ht="16.5">
      <c r="A31" s="32" t="s">
        <v>113</v>
      </c>
      <c r="C31" s="27"/>
      <c r="D31" s="27"/>
      <c r="E31" s="27"/>
      <c r="F31" s="159">
        <f>IF(SUM(C28:E28)&lt;&gt;0,IRR(B28:E28,0.15),"NA")</f>
        <v>1.214009322327625</v>
      </c>
      <c r="H31" s="25"/>
    </row>
    <row r="32" spans="1:6" ht="10.5" customHeight="1" thickBot="1">
      <c r="A32" s="57"/>
      <c r="B32" s="58"/>
      <c r="C32" s="15"/>
      <c r="D32" s="15"/>
      <c r="E32" s="15"/>
      <c r="F32" s="74"/>
    </row>
  </sheetData>
  <sheetProtection/>
  <mergeCells count="7">
    <mergeCell ref="A1:D1"/>
    <mergeCell ref="C11:E11"/>
    <mergeCell ref="A5:F5"/>
    <mergeCell ref="A2:F2"/>
    <mergeCell ref="A3:F3"/>
    <mergeCell ref="A6:F6"/>
    <mergeCell ref="A7:F7"/>
  </mergeCells>
  <printOptions horizontalCentered="1"/>
  <pageMargins left="0.75" right="0.75" top="0.5" bottom="0.5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LeGarde</dc:creator>
  <cp:keywords/>
  <dc:description/>
  <cp:lastModifiedBy>Michael Canonico</cp:lastModifiedBy>
  <cp:lastPrinted>2007-04-28T04:19:02Z</cp:lastPrinted>
  <dcterms:created xsi:type="dcterms:W3CDTF">2004-12-14T00:30:24Z</dcterms:created>
  <dcterms:modified xsi:type="dcterms:W3CDTF">2008-08-28T14:35:20Z</dcterms:modified>
  <cp:category/>
  <cp:version/>
  <cp:contentType/>
  <cp:contentStatus/>
</cp:coreProperties>
</file>